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2.xml" ContentType="application/vnd.openxmlformats-officedocument.drawing+xml"/>
  <Override PartName="/xl/charts/chart31.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32.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rive condivisi\Rapporto_IFP\RapportoIFP2026\5_APPENDICE\"/>
    </mc:Choice>
  </mc:AlternateContent>
  <bookViews>
    <workbookView xWindow="0" yWindow="0" windowWidth="23040" windowHeight="9108" tabRatio="810"/>
  </bookViews>
  <sheets>
    <sheet name="Indice" sheetId="1" r:id="rId1"/>
    <sheet name="tab_g1" sheetId="2" r:id="rId2"/>
    <sheet name="tab_g2" sheetId="12" r:id="rId3"/>
    <sheet name="fig_g1" sheetId="21" r:id="rId4"/>
    <sheet name="fig_g2" sheetId="4" r:id="rId5"/>
    <sheet name="tab_g3" sheetId="13" r:id="rId6"/>
    <sheet name="fig_g3" sheetId="14" r:id="rId7"/>
    <sheet name="tab_g4" sheetId="11" r:id="rId8"/>
    <sheet name="fig_g4" sheetId="22" r:id="rId9"/>
    <sheet name="fig_g5" sheetId="8" r:id="rId10"/>
    <sheet name="fig_g6" sheetId="20" r:id="rId11"/>
    <sheet name="fig_g7" sheetId="16" r:id="rId12"/>
    <sheet name="fig_g8" sheetId="26" r:id="rId13"/>
    <sheet name="fig_g9" sheetId="17" r:id="rId14"/>
    <sheet name="tab_g5" sheetId="18" r:id="rId15"/>
    <sheet name="fig_g10" sheetId="19" r:id="rId16"/>
    <sheet name="fig_g11" sheetId="27" r:id="rId17"/>
    <sheet name="fig_g12" sheetId="25"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 localSheetId="15">[1]regioni!#REF!,[1]regioni!#REF!,[1]regioni!#REF!,[1]regioni!#REF!,[1]regioni!#REF!,[1]regioni!#REF!,[1]regioni!#REF!,[1]regioni!#REF!,[1]regioni!#REF!,[1]regioni!#REF!</definedName>
    <definedName name="_" localSheetId="16">[1]regioni!#REF!,[1]regioni!#REF!,[1]regioni!#REF!,[1]regioni!#REF!,[1]regioni!#REF!,[1]regioni!#REF!,[1]regioni!#REF!,[1]regioni!#REF!,[1]regioni!#REF!,[1]regioni!#REF!</definedName>
    <definedName name="_" localSheetId="10">[1]regioni!#REF!,[1]regioni!#REF!,[1]regioni!#REF!,[1]regioni!#REF!,[1]regioni!#REF!,[1]regioni!#REF!,[1]regioni!#REF!,[1]regioni!#REF!,[1]regioni!#REF!,[1]regioni!#REF!</definedName>
    <definedName name="_" localSheetId="11">[1]regioni!#REF!,[1]regioni!#REF!,[1]regioni!#REF!,[1]regioni!#REF!,[1]regioni!#REF!,[1]regioni!#REF!,[1]regioni!#REF!,[1]regioni!#REF!,[1]regioni!#REF!,[1]regioni!#REF!</definedName>
    <definedName name="_" localSheetId="12">[1]regioni!#REF!,[1]regioni!#REF!,[1]regioni!#REF!,[1]regioni!#REF!,[1]regioni!#REF!,[1]regioni!#REF!,[1]regioni!#REF!,[1]regioni!#REF!,[1]regioni!#REF!,[1]regioni!#REF!</definedName>
    <definedName name="_">[1]regioni!#REF!,[1]regioni!#REF!,[1]regioni!#REF!,[1]regioni!#REF!,[1]regioni!#REF!,[1]regioni!#REF!,[1]regioni!#REF!,[1]regioni!#REF!,[1]regioni!#REF!,[1]regioni!#REF!</definedName>
    <definedName name="_______ISC3">[1]regioni!$B$1:$B$65536+[1]regioni!$A$1:$IV$23</definedName>
    <definedName name="______ISC3">[1]regioni!$B$1:$B$65536+[1]regioni!$A$1:$IV$23</definedName>
    <definedName name="_____ISC3">[1]regioni!$B$1:$B$65536+[1]regioni!$A$1:$IV$23</definedName>
    <definedName name="____ISC3">[1]regioni!$B$1:$B$65536+[1]regioni!$A$1:$IV$23</definedName>
    <definedName name="___ISC3">[1]regioni!$B$1:$B$65536+[1]regioni!$A$1:$IV$23</definedName>
    <definedName name="__123Graph_ABERLGRAP" localSheetId="15" hidden="1">[1]regioni!#REF!</definedName>
    <definedName name="__123Graph_ABERLGRAP" localSheetId="16" hidden="1">[1]regioni!#REF!</definedName>
    <definedName name="__123Graph_ABERLGRAP" localSheetId="10" hidden="1">[1]regioni!#REF!</definedName>
    <definedName name="__123Graph_ABERLGRAP" localSheetId="11" hidden="1">[1]regioni!#REF!</definedName>
    <definedName name="__123Graph_ABERLGRAP" localSheetId="12" hidden="1">[1]regioni!#REF!</definedName>
    <definedName name="__123Graph_ABERLGRAP" hidden="1">[1]regioni!#REF!</definedName>
    <definedName name="__123Graph_ACATCH1" localSheetId="15" hidden="1">[1]regioni!#REF!</definedName>
    <definedName name="__123Graph_ACATCH1" localSheetId="16" hidden="1">[1]regioni!#REF!</definedName>
    <definedName name="__123Graph_ACATCH1" localSheetId="10" hidden="1">[1]regioni!#REF!</definedName>
    <definedName name="__123Graph_ACATCH1" localSheetId="11" hidden="1">[1]regioni!#REF!</definedName>
    <definedName name="__123Graph_ACATCH1" localSheetId="12" hidden="1">[1]regioni!#REF!</definedName>
    <definedName name="__123Graph_ACATCH1" hidden="1">[1]regioni!#REF!</definedName>
    <definedName name="__123Graph_ACONVERG1" localSheetId="15" hidden="1">[1]regioni!#REF!</definedName>
    <definedName name="__123Graph_ACONVERG1" localSheetId="16" hidden="1">[1]regioni!#REF!</definedName>
    <definedName name="__123Graph_ACONVERG1" localSheetId="10" hidden="1">[1]regioni!#REF!</definedName>
    <definedName name="__123Graph_ACONVERG1" localSheetId="11" hidden="1">[1]regioni!#REF!</definedName>
    <definedName name="__123Graph_ACONVERG1" localSheetId="12" hidden="1">[1]regioni!#REF!</definedName>
    <definedName name="__123Graph_ACONVERG1" hidden="1">[1]regioni!#REF!</definedName>
    <definedName name="__123Graph_AGRAPH2" localSheetId="15" hidden="1">[1]regioni!#REF!</definedName>
    <definedName name="__123Graph_AGRAPH2" localSheetId="16" hidden="1">[1]regioni!#REF!</definedName>
    <definedName name="__123Graph_AGRAPH2" localSheetId="10" hidden="1">[1]regioni!#REF!</definedName>
    <definedName name="__123Graph_AGRAPH2" localSheetId="11" hidden="1">[1]regioni!#REF!</definedName>
    <definedName name="__123Graph_AGRAPH2" localSheetId="12" hidden="1">[1]regioni!#REF!</definedName>
    <definedName name="__123Graph_AGRAPH2" hidden="1">[1]regioni!#REF!</definedName>
    <definedName name="__123Graph_AGRAPH41" localSheetId="15" hidden="1">[1]regioni!#REF!</definedName>
    <definedName name="__123Graph_AGRAPH41" localSheetId="16" hidden="1">[1]regioni!#REF!</definedName>
    <definedName name="__123Graph_AGRAPH41" localSheetId="10" hidden="1">[1]regioni!#REF!</definedName>
    <definedName name="__123Graph_AGRAPH41" localSheetId="11" hidden="1">[1]regioni!#REF!</definedName>
    <definedName name="__123Graph_AGRAPH41" localSheetId="12" hidden="1">[1]regioni!#REF!</definedName>
    <definedName name="__123Graph_AGRAPH41" hidden="1">[1]regioni!#REF!</definedName>
    <definedName name="__123Graph_AGRAPH42" localSheetId="15" hidden="1">[1]regioni!#REF!</definedName>
    <definedName name="__123Graph_AGRAPH42" localSheetId="16" hidden="1">[1]regioni!#REF!</definedName>
    <definedName name="__123Graph_AGRAPH42" localSheetId="10" hidden="1">[1]regioni!#REF!</definedName>
    <definedName name="__123Graph_AGRAPH42" localSheetId="11" hidden="1">[1]regioni!#REF!</definedName>
    <definedName name="__123Graph_AGRAPH42" localSheetId="12" hidden="1">[1]regioni!#REF!</definedName>
    <definedName name="__123Graph_AGRAPH42" hidden="1">[1]regioni!#REF!</definedName>
    <definedName name="__123Graph_AGRAPH44" localSheetId="15" hidden="1">[1]regioni!#REF!</definedName>
    <definedName name="__123Graph_AGRAPH44" localSheetId="16" hidden="1">[1]regioni!#REF!</definedName>
    <definedName name="__123Graph_AGRAPH44" localSheetId="10" hidden="1">[1]regioni!#REF!</definedName>
    <definedName name="__123Graph_AGRAPH44" localSheetId="11" hidden="1">[1]regioni!#REF!</definedName>
    <definedName name="__123Graph_AGRAPH44" localSheetId="12" hidden="1">[1]regioni!#REF!</definedName>
    <definedName name="__123Graph_AGRAPH44" hidden="1">[1]regioni!#REF!</definedName>
    <definedName name="__123Graph_APERIB" localSheetId="15" hidden="1">[1]regioni!#REF!</definedName>
    <definedName name="__123Graph_APERIB" localSheetId="16" hidden="1">[1]regioni!#REF!</definedName>
    <definedName name="__123Graph_APERIB" localSheetId="10" hidden="1">[1]regioni!#REF!</definedName>
    <definedName name="__123Graph_APERIB" localSheetId="11" hidden="1">[1]regioni!#REF!</definedName>
    <definedName name="__123Graph_APERIB" localSheetId="12" hidden="1">[1]regioni!#REF!</definedName>
    <definedName name="__123Graph_APERIB" hidden="1">[1]regioni!#REF!</definedName>
    <definedName name="__123Graph_APRODABSC" localSheetId="15" hidden="1">[1]regioni!#REF!</definedName>
    <definedName name="__123Graph_APRODABSC" localSheetId="16" hidden="1">[1]regioni!#REF!</definedName>
    <definedName name="__123Graph_APRODABSC" localSheetId="10" hidden="1">[1]regioni!#REF!</definedName>
    <definedName name="__123Graph_APRODABSC" localSheetId="11" hidden="1">[1]regioni!#REF!</definedName>
    <definedName name="__123Graph_APRODABSC" localSheetId="12" hidden="1">[1]regioni!#REF!</definedName>
    <definedName name="__123Graph_APRODABSC" hidden="1">[1]regioni!#REF!</definedName>
    <definedName name="__123Graph_APRODABSD" localSheetId="15" hidden="1">[1]regioni!#REF!</definedName>
    <definedName name="__123Graph_APRODABSD" localSheetId="16" hidden="1">[1]regioni!#REF!</definedName>
    <definedName name="__123Graph_APRODABSD" localSheetId="10" hidden="1">[1]regioni!#REF!</definedName>
    <definedName name="__123Graph_APRODABSD" localSheetId="11" hidden="1">[1]regioni!#REF!</definedName>
    <definedName name="__123Graph_APRODABSD" localSheetId="12" hidden="1">[1]regioni!#REF!</definedName>
    <definedName name="__123Graph_APRODABSD" hidden="1">[1]regioni!#REF!</definedName>
    <definedName name="__123Graph_APRODTRE2" localSheetId="15" hidden="1">[1]regioni!#REF!</definedName>
    <definedName name="__123Graph_APRODTRE2" localSheetId="16" hidden="1">[1]regioni!#REF!</definedName>
    <definedName name="__123Graph_APRODTRE2" localSheetId="10" hidden="1">[1]regioni!#REF!</definedName>
    <definedName name="__123Graph_APRODTRE2" localSheetId="11" hidden="1">[1]regioni!#REF!</definedName>
    <definedName name="__123Graph_APRODTRE2" localSheetId="12" hidden="1">[1]regioni!#REF!</definedName>
    <definedName name="__123Graph_APRODTRE2" hidden="1">[1]regioni!#REF!</definedName>
    <definedName name="__123Graph_APRODTRE3" localSheetId="15" hidden="1">[1]regioni!#REF!</definedName>
    <definedName name="__123Graph_APRODTRE3" localSheetId="16" hidden="1">[1]regioni!#REF!</definedName>
    <definedName name="__123Graph_APRODTRE3" localSheetId="10" hidden="1">[1]regioni!#REF!</definedName>
    <definedName name="__123Graph_APRODTRE3" localSheetId="11" hidden="1">[1]regioni!#REF!</definedName>
    <definedName name="__123Graph_APRODTRE3" localSheetId="12" hidden="1">[1]regioni!#REF!</definedName>
    <definedName name="__123Graph_APRODTRE3" hidden="1">[1]regioni!#REF!</definedName>
    <definedName name="__123Graph_APRODTRE4" localSheetId="15" hidden="1">[1]regioni!#REF!</definedName>
    <definedName name="__123Graph_APRODTRE4" localSheetId="16" hidden="1">[1]regioni!#REF!</definedName>
    <definedName name="__123Graph_APRODTRE4" localSheetId="10" hidden="1">[1]regioni!#REF!</definedName>
    <definedName name="__123Graph_APRODTRE4" localSheetId="11" hidden="1">[1]regioni!#REF!</definedName>
    <definedName name="__123Graph_APRODTRE4" localSheetId="12" hidden="1">[1]regioni!#REF!</definedName>
    <definedName name="__123Graph_APRODTRE4" hidden="1">[1]regioni!#REF!</definedName>
    <definedName name="__123Graph_APRODTREND" localSheetId="15" hidden="1">[1]regioni!#REF!</definedName>
    <definedName name="__123Graph_APRODTREND" localSheetId="16" hidden="1">[1]regioni!#REF!</definedName>
    <definedName name="__123Graph_APRODTREND" localSheetId="10" hidden="1">[1]regioni!#REF!</definedName>
    <definedName name="__123Graph_APRODTREND" localSheetId="11" hidden="1">[1]regioni!#REF!</definedName>
    <definedName name="__123Graph_APRODTREND" localSheetId="12" hidden="1">[1]regioni!#REF!</definedName>
    <definedName name="__123Graph_APRODTREND" hidden="1">[1]regioni!#REF!</definedName>
    <definedName name="__123Graph_AUTRECHT" localSheetId="15" hidden="1">[1]regioni!#REF!</definedName>
    <definedName name="__123Graph_AUTRECHT" localSheetId="16" hidden="1">[1]regioni!#REF!</definedName>
    <definedName name="__123Graph_AUTRECHT" localSheetId="10" hidden="1">[1]regioni!#REF!</definedName>
    <definedName name="__123Graph_AUTRECHT" localSheetId="11" hidden="1">[1]regioni!#REF!</definedName>
    <definedName name="__123Graph_AUTRECHT" localSheetId="12" hidden="1">[1]regioni!#REF!</definedName>
    <definedName name="__123Graph_AUTRECHT" hidden="1">[1]regioni!#REF!</definedName>
    <definedName name="__123Graph_BBERLGRAP" localSheetId="15" hidden="1">[1]regioni!#REF!</definedName>
    <definedName name="__123Graph_BBERLGRAP" localSheetId="16" hidden="1">[1]regioni!#REF!</definedName>
    <definedName name="__123Graph_BBERLGRAP" localSheetId="10" hidden="1">[1]regioni!#REF!</definedName>
    <definedName name="__123Graph_BBERLGRAP" localSheetId="11" hidden="1">[1]regioni!#REF!</definedName>
    <definedName name="__123Graph_BBERLGRAP" localSheetId="12" hidden="1">[1]regioni!#REF!</definedName>
    <definedName name="__123Graph_BBERLGRAP" hidden="1">[1]regioni!#REF!</definedName>
    <definedName name="__123Graph_BCATCH1" localSheetId="15" hidden="1">[1]regioni!#REF!</definedName>
    <definedName name="__123Graph_BCATCH1" localSheetId="16" hidden="1">[1]regioni!#REF!</definedName>
    <definedName name="__123Graph_BCATCH1" localSheetId="10" hidden="1">[1]regioni!#REF!</definedName>
    <definedName name="__123Graph_BCATCH1" localSheetId="11" hidden="1">[1]regioni!#REF!</definedName>
    <definedName name="__123Graph_BCATCH1" localSheetId="12" hidden="1">[1]regioni!#REF!</definedName>
    <definedName name="__123Graph_BCATCH1" hidden="1">[1]regioni!#REF!</definedName>
    <definedName name="__123Graph_BCONVERG1" localSheetId="15" hidden="1">[1]regioni!#REF!</definedName>
    <definedName name="__123Graph_BCONVERG1" localSheetId="16" hidden="1">[1]regioni!#REF!</definedName>
    <definedName name="__123Graph_BCONVERG1" localSheetId="10" hidden="1">[1]regioni!#REF!</definedName>
    <definedName name="__123Graph_BCONVERG1" localSheetId="11" hidden="1">[1]regioni!#REF!</definedName>
    <definedName name="__123Graph_BCONVERG1" localSheetId="12" hidden="1">[1]regioni!#REF!</definedName>
    <definedName name="__123Graph_BCONVERG1" hidden="1">[1]regioni!#REF!</definedName>
    <definedName name="__123Graph_BGRAPH2" localSheetId="15" hidden="1">[1]regioni!#REF!</definedName>
    <definedName name="__123Graph_BGRAPH2" localSheetId="16" hidden="1">[1]regioni!#REF!</definedName>
    <definedName name="__123Graph_BGRAPH2" localSheetId="10" hidden="1">[1]regioni!#REF!</definedName>
    <definedName name="__123Graph_BGRAPH2" localSheetId="11" hidden="1">[1]regioni!#REF!</definedName>
    <definedName name="__123Graph_BGRAPH2" localSheetId="12" hidden="1">[1]regioni!#REF!</definedName>
    <definedName name="__123Graph_BGRAPH2" hidden="1">[1]regioni!#REF!</definedName>
    <definedName name="__123Graph_BGRAPH41" localSheetId="15" hidden="1">[1]regioni!#REF!</definedName>
    <definedName name="__123Graph_BGRAPH41" localSheetId="16" hidden="1">[1]regioni!#REF!</definedName>
    <definedName name="__123Graph_BGRAPH41" localSheetId="10" hidden="1">[1]regioni!#REF!</definedName>
    <definedName name="__123Graph_BGRAPH41" localSheetId="11" hidden="1">[1]regioni!#REF!</definedName>
    <definedName name="__123Graph_BGRAPH41" localSheetId="12" hidden="1">[1]regioni!#REF!</definedName>
    <definedName name="__123Graph_BGRAPH41" hidden="1">[1]regioni!#REF!</definedName>
    <definedName name="__123Graph_BPERIB" localSheetId="15" hidden="1">[1]regioni!#REF!</definedName>
    <definedName name="__123Graph_BPERIB" localSheetId="16" hidden="1">[1]regioni!#REF!</definedName>
    <definedName name="__123Graph_BPERIB" localSheetId="10" hidden="1">[1]regioni!#REF!</definedName>
    <definedName name="__123Graph_BPERIB" localSheetId="11" hidden="1">[1]regioni!#REF!</definedName>
    <definedName name="__123Graph_BPERIB" localSheetId="12" hidden="1">[1]regioni!#REF!</definedName>
    <definedName name="__123Graph_BPERIB" hidden="1">[1]regioni!#REF!</definedName>
    <definedName name="__123Graph_BPRODABSC" localSheetId="15" hidden="1">[1]regioni!#REF!</definedName>
    <definedName name="__123Graph_BPRODABSC" localSheetId="16" hidden="1">[1]regioni!#REF!</definedName>
    <definedName name="__123Graph_BPRODABSC" localSheetId="10" hidden="1">[1]regioni!#REF!</definedName>
    <definedName name="__123Graph_BPRODABSC" localSheetId="11" hidden="1">[1]regioni!#REF!</definedName>
    <definedName name="__123Graph_BPRODABSC" localSheetId="12" hidden="1">[1]regioni!#REF!</definedName>
    <definedName name="__123Graph_BPRODABSC" hidden="1">[1]regioni!#REF!</definedName>
    <definedName name="__123Graph_BPRODABSD" localSheetId="15" hidden="1">[1]regioni!#REF!</definedName>
    <definedName name="__123Graph_BPRODABSD" localSheetId="16" hidden="1">[1]regioni!#REF!</definedName>
    <definedName name="__123Graph_BPRODABSD" localSheetId="10" hidden="1">[1]regioni!#REF!</definedName>
    <definedName name="__123Graph_BPRODABSD" localSheetId="11" hidden="1">[1]regioni!#REF!</definedName>
    <definedName name="__123Graph_BPRODABSD" localSheetId="12" hidden="1">[1]regioni!#REF!</definedName>
    <definedName name="__123Graph_BPRODABSD" hidden="1">[1]regioni!#REF!</definedName>
    <definedName name="__123Graph_CBERLGRAP" localSheetId="15" hidden="1">[1]regioni!#REF!</definedName>
    <definedName name="__123Graph_CBERLGRAP" localSheetId="16" hidden="1">[1]regioni!#REF!</definedName>
    <definedName name="__123Graph_CBERLGRAP" localSheetId="10" hidden="1">[1]regioni!#REF!</definedName>
    <definedName name="__123Graph_CBERLGRAP" localSheetId="11" hidden="1">[1]regioni!#REF!</definedName>
    <definedName name="__123Graph_CBERLGRAP" localSheetId="12" hidden="1">[1]regioni!#REF!</definedName>
    <definedName name="__123Graph_CBERLGRAP" hidden="1">[1]regioni!#REF!</definedName>
    <definedName name="__123Graph_CCATCH1" localSheetId="15" hidden="1">[1]regioni!#REF!</definedName>
    <definedName name="__123Graph_CCATCH1" localSheetId="16" hidden="1">[1]regioni!#REF!</definedName>
    <definedName name="__123Graph_CCATCH1" localSheetId="10" hidden="1">[1]regioni!#REF!</definedName>
    <definedName name="__123Graph_CCATCH1" localSheetId="11" hidden="1">[1]regioni!#REF!</definedName>
    <definedName name="__123Graph_CCATCH1" localSheetId="12" hidden="1">[1]regioni!#REF!</definedName>
    <definedName name="__123Graph_CCATCH1" hidden="1">[1]regioni!#REF!</definedName>
    <definedName name="__123Graph_CGRAPH41" localSheetId="15" hidden="1">[1]regioni!#REF!</definedName>
    <definedName name="__123Graph_CGRAPH41" localSheetId="16" hidden="1">[1]regioni!#REF!</definedName>
    <definedName name="__123Graph_CGRAPH41" localSheetId="10" hidden="1">[1]regioni!#REF!</definedName>
    <definedName name="__123Graph_CGRAPH41" localSheetId="11" hidden="1">[1]regioni!#REF!</definedName>
    <definedName name="__123Graph_CGRAPH41" localSheetId="12" hidden="1">[1]regioni!#REF!</definedName>
    <definedName name="__123Graph_CGRAPH41" hidden="1">[1]regioni!#REF!</definedName>
    <definedName name="__123Graph_CGRAPH44" localSheetId="15" hidden="1">[1]regioni!#REF!</definedName>
    <definedName name="__123Graph_CGRAPH44" localSheetId="16" hidden="1">[1]regioni!#REF!</definedName>
    <definedName name="__123Graph_CGRAPH44" localSheetId="10" hidden="1">[1]regioni!#REF!</definedName>
    <definedName name="__123Graph_CGRAPH44" localSheetId="11" hidden="1">[1]regioni!#REF!</definedName>
    <definedName name="__123Graph_CGRAPH44" localSheetId="12" hidden="1">[1]regioni!#REF!</definedName>
    <definedName name="__123Graph_CGRAPH44" hidden="1">[1]regioni!#REF!</definedName>
    <definedName name="__123Graph_CPERIA" localSheetId="15" hidden="1">[1]regioni!#REF!</definedName>
    <definedName name="__123Graph_CPERIA" localSheetId="16" hidden="1">[1]regioni!#REF!</definedName>
    <definedName name="__123Graph_CPERIA" localSheetId="10" hidden="1">[1]regioni!#REF!</definedName>
    <definedName name="__123Graph_CPERIA" localSheetId="11" hidden="1">[1]regioni!#REF!</definedName>
    <definedName name="__123Graph_CPERIA" localSheetId="12" hidden="1">[1]regioni!#REF!</definedName>
    <definedName name="__123Graph_CPERIA" hidden="1">[1]regioni!#REF!</definedName>
    <definedName name="__123Graph_CPERIB" localSheetId="15" hidden="1">[1]regioni!#REF!</definedName>
    <definedName name="__123Graph_CPERIB" localSheetId="16" hidden="1">[1]regioni!#REF!</definedName>
    <definedName name="__123Graph_CPERIB" localSheetId="10" hidden="1">[1]regioni!#REF!</definedName>
    <definedName name="__123Graph_CPERIB" localSheetId="11" hidden="1">[1]regioni!#REF!</definedName>
    <definedName name="__123Graph_CPERIB" localSheetId="12" hidden="1">[1]regioni!#REF!</definedName>
    <definedName name="__123Graph_CPERIB" hidden="1">[1]regioni!#REF!</definedName>
    <definedName name="__123Graph_CPRODABSC" localSheetId="15" hidden="1">[1]regioni!#REF!</definedName>
    <definedName name="__123Graph_CPRODABSC" localSheetId="16" hidden="1">[1]regioni!#REF!</definedName>
    <definedName name="__123Graph_CPRODABSC" localSheetId="10" hidden="1">[1]regioni!#REF!</definedName>
    <definedName name="__123Graph_CPRODABSC" localSheetId="11" hidden="1">[1]regioni!#REF!</definedName>
    <definedName name="__123Graph_CPRODABSC" localSheetId="12" hidden="1">[1]regioni!#REF!</definedName>
    <definedName name="__123Graph_CPRODABSC" hidden="1">[1]regioni!#REF!</definedName>
    <definedName name="__123Graph_CPRODTRE2" localSheetId="15" hidden="1">[1]regioni!#REF!</definedName>
    <definedName name="__123Graph_CPRODTRE2" localSheetId="16" hidden="1">[1]regioni!#REF!</definedName>
    <definedName name="__123Graph_CPRODTRE2" localSheetId="10" hidden="1">[1]regioni!#REF!</definedName>
    <definedName name="__123Graph_CPRODTRE2" localSheetId="11" hidden="1">[1]regioni!#REF!</definedName>
    <definedName name="__123Graph_CPRODTRE2" localSheetId="12" hidden="1">[1]regioni!#REF!</definedName>
    <definedName name="__123Graph_CPRODTRE2" hidden="1">[1]regioni!#REF!</definedName>
    <definedName name="__123Graph_CPRODTREND" localSheetId="15" hidden="1">[1]regioni!#REF!</definedName>
    <definedName name="__123Graph_CPRODTREND" localSheetId="16" hidden="1">[1]regioni!#REF!</definedName>
    <definedName name="__123Graph_CPRODTREND" localSheetId="10" hidden="1">[1]regioni!#REF!</definedName>
    <definedName name="__123Graph_CPRODTREND" localSheetId="11" hidden="1">[1]regioni!#REF!</definedName>
    <definedName name="__123Graph_CPRODTREND" localSheetId="12" hidden="1">[1]regioni!#REF!</definedName>
    <definedName name="__123Graph_CPRODTREND" hidden="1">[1]regioni!#REF!</definedName>
    <definedName name="__123Graph_CUTRECHT" localSheetId="15" hidden="1">[1]regioni!#REF!</definedName>
    <definedName name="__123Graph_CUTRECHT" localSheetId="16" hidden="1">[1]regioni!#REF!</definedName>
    <definedName name="__123Graph_CUTRECHT" localSheetId="10" hidden="1">[1]regioni!#REF!</definedName>
    <definedName name="__123Graph_CUTRECHT" localSheetId="11" hidden="1">[1]regioni!#REF!</definedName>
    <definedName name="__123Graph_CUTRECHT" localSheetId="12" hidden="1">[1]regioni!#REF!</definedName>
    <definedName name="__123Graph_CUTRECHT" hidden="1">[1]regioni!#REF!</definedName>
    <definedName name="__123Graph_DBERLGRAP" localSheetId="15" hidden="1">[1]regioni!#REF!</definedName>
    <definedName name="__123Graph_DBERLGRAP" localSheetId="16" hidden="1">[1]regioni!#REF!</definedName>
    <definedName name="__123Graph_DBERLGRAP" localSheetId="10" hidden="1">[1]regioni!#REF!</definedName>
    <definedName name="__123Graph_DBERLGRAP" localSheetId="11" hidden="1">[1]regioni!#REF!</definedName>
    <definedName name="__123Graph_DBERLGRAP" localSheetId="12" hidden="1">[1]regioni!#REF!</definedName>
    <definedName name="__123Graph_DBERLGRAP" hidden="1">[1]regioni!#REF!</definedName>
    <definedName name="__123Graph_DCATCH1" localSheetId="15" hidden="1">[1]regioni!#REF!</definedName>
    <definedName name="__123Graph_DCATCH1" localSheetId="16" hidden="1">[1]regioni!#REF!</definedName>
    <definedName name="__123Graph_DCATCH1" localSheetId="10" hidden="1">[1]regioni!#REF!</definedName>
    <definedName name="__123Graph_DCATCH1" localSheetId="11" hidden="1">[1]regioni!#REF!</definedName>
    <definedName name="__123Graph_DCATCH1" localSheetId="12" hidden="1">[1]regioni!#REF!</definedName>
    <definedName name="__123Graph_DCATCH1" hidden="1">[1]regioni!#REF!</definedName>
    <definedName name="__123Graph_DCONVERG1" localSheetId="15" hidden="1">[1]regioni!#REF!</definedName>
    <definedName name="__123Graph_DCONVERG1" localSheetId="16" hidden="1">[1]regioni!#REF!</definedName>
    <definedName name="__123Graph_DCONVERG1" localSheetId="10" hidden="1">[1]regioni!#REF!</definedName>
    <definedName name="__123Graph_DCONVERG1" localSheetId="11" hidden="1">[1]regioni!#REF!</definedName>
    <definedName name="__123Graph_DCONVERG1" localSheetId="12" hidden="1">[1]regioni!#REF!</definedName>
    <definedName name="__123Graph_DCONVERG1" hidden="1">[1]regioni!#REF!</definedName>
    <definedName name="__123Graph_DGRAPH41" localSheetId="15" hidden="1">[1]regioni!#REF!</definedName>
    <definedName name="__123Graph_DGRAPH41" localSheetId="16" hidden="1">[1]regioni!#REF!</definedName>
    <definedName name="__123Graph_DGRAPH41" localSheetId="10" hidden="1">[1]regioni!#REF!</definedName>
    <definedName name="__123Graph_DGRAPH41" localSheetId="11" hidden="1">[1]regioni!#REF!</definedName>
    <definedName name="__123Graph_DGRAPH41" localSheetId="12" hidden="1">[1]regioni!#REF!</definedName>
    <definedName name="__123Graph_DGRAPH41" hidden="1">[1]regioni!#REF!</definedName>
    <definedName name="__123Graph_DPERIA" localSheetId="15" hidden="1">[1]regioni!#REF!</definedName>
    <definedName name="__123Graph_DPERIA" localSheetId="16" hidden="1">[1]regioni!#REF!</definedName>
    <definedName name="__123Graph_DPERIA" localSheetId="10" hidden="1">[1]regioni!#REF!</definedName>
    <definedName name="__123Graph_DPERIA" localSheetId="11" hidden="1">[1]regioni!#REF!</definedName>
    <definedName name="__123Graph_DPERIA" localSheetId="12" hidden="1">[1]regioni!#REF!</definedName>
    <definedName name="__123Graph_DPERIA" hidden="1">[1]regioni!#REF!</definedName>
    <definedName name="__123Graph_DPERIB" localSheetId="15" hidden="1">[1]regioni!#REF!</definedName>
    <definedName name="__123Graph_DPERIB" localSheetId="16" hidden="1">[1]regioni!#REF!</definedName>
    <definedName name="__123Graph_DPERIB" localSheetId="10" hidden="1">[1]regioni!#REF!</definedName>
    <definedName name="__123Graph_DPERIB" localSheetId="11" hidden="1">[1]regioni!#REF!</definedName>
    <definedName name="__123Graph_DPERIB" localSheetId="12" hidden="1">[1]regioni!#REF!</definedName>
    <definedName name="__123Graph_DPERIB" hidden="1">[1]regioni!#REF!</definedName>
    <definedName name="__123Graph_DPRODABSC" localSheetId="15" hidden="1">[1]regioni!#REF!</definedName>
    <definedName name="__123Graph_DPRODABSC" localSheetId="16" hidden="1">[1]regioni!#REF!</definedName>
    <definedName name="__123Graph_DPRODABSC" localSheetId="10" hidden="1">[1]regioni!#REF!</definedName>
    <definedName name="__123Graph_DPRODABSC" localSheetId="11" hidden="1">[1]regioni!#REF!</definedName>
    <definedName name="__123Graph_DPRODABSC" localSheetId="12" hidden="1">[1]regioni!#REF!</definedName>
    <definedName name="__123Graph_DPRODABSC" hidden="1">[1]regioni!#REF!</definedName>
    <definedName name="__123Graph_DUTRECHT" localSheetId="15" hidden="1">[1]regioni!#REF!</definedName>
    <definedName name="__123Graph_DUTRECHT" localSheetId="16" hidden="1">[1]regioni!#REF!</definedName>
    <definedName name="__123Graph_DUTRECHT" localSheetId="10" hidden="1">[1]regioni!#REF!</definedName>
    <definedName name="__123Graph_DUTRECHT" localSheetId="11" hidden="1">[1]regioni!#REF!</definedName>
    <definedName name="__123Graph_DUTRECHT" localSheetId="12" hidden="1">[1]regioni!#REF!</definedName>
    <definedName name="__123Graph_DUTRECHT" hidden="1">[1]regioni!#REF!</definedName>
    <definedName name="__123Graph_EBERLGRAP" localSheetId="15" hidden="1">[1]regioni!#REF!</definedName>
    <definedName name="__123Graph_EBERLGRAP" localSheetId="16" hidden="1">[1]regioni!#REF!</definedName>
    <definedName name="__123Graph_EBERLGRAP" localSheetId="10" hidden="1">[1]regioni!#REF!</definedName>
    <definedName name="__123Graph_EBERLGRAP" localSheetId="11" hidden="1">[1]regioni!#REF!</definedName>
    <definedName name="__123Graph_EBERLGRAP" localSheetId="12" hidden="1">[1]regioni!#REF!</definedName>
    <definedName name="__123Graph_EBERLGRAP" hidden="1">[1]regioni!#REF!</definedName>
    <definedName name="__123Graph_ECONVERG1" localSheetId="15" hidden="1">[1]regioni!#REF!</definedName>
    <definedName name="__123Graph_ECONVERG1" localSheetId="16" hidden="1">[1]regioni!#REF!</definedName>
    <definedName name="__123Graph_ECONVERG1" localSheetId="10" hidden="1">[1]regioni!#REF!</definedName>
    <definedName name="__123Graph_ECONVERG1" localSheetId="11" hidden="1">[1]regioni!#REF!</definedName>
    <definedName name="__123Graph_ECONVERG1" localSheetId="12" hidden="1">[1]regioni!#REF!</definedName>
    <definedName name="__123Graph_ECONVERG1" hidden="1">[1]regioni!#REF!</definedName>
    <definedName name="__123Graph_EGRAPH41" localSheetId="15" hidden="1">[1]regioni!#REF!</definedName>
    <definedName name="__123Graph_EGRAPH41" localSheetId="16" hidden="1">[1]regioni!#REF!</definedName>
    <definedName name="__123Graph_EGRAPH41" localSheetId="10" hidden="1">[1]regioni!#REF!</definedName>
    <definedName name="__123Graph_EGRAPH41" localSheetId="11" hidden="1">[1]regioni!#REF!</definedName>
    <definedName name="__123Graph_EGRAPH41" localSheetId="12" hidden="1">[1]regioni!#REF!</definedName>
    <definedName name="__123Graph_EGRAPH41" hidden="1">[1]regioni!#REF!</definedName>
    <definedName name="__123Graph_EPERIA" localSheetId="15" hidden="1">[1]regioni!#REF!</definedName>
    <definedName name="__123Graph_EPERIA" localSheetId="16" hidden="1">[1]regioni!#REF!</definedName>
    <definedName name="__123Graph_EPERIA" localSheetId="10" hidden="1">[1]regioni!#REF!</definedName>
    <definedName name="__123Graph_EPERIA" localSheetId="11" hidden="1">[1]regioni!#REF!</definedName>
    <definedName name="__123Graph_EPERIA" localSheetId="12" hidden="1">[1]regioni!#REF!</definedName>
    <definedName name="__123Graph_EPERIA" hidden="1">[1]regioni!#REF!</definedName>
    <definedName name="__123Graph_EPRODABSC" localSheetId="15" hidden="1">[1]regioni!#REF!</definedName>
    <definedName name="__123Graph_EPRODABSC" localSheetId="16" hidden="1">[1]regioni!#REF!</definedName>
    <definedName name="__123Graph_EPRODABSC" localSheetId="10" hidden="1">[1]regioni!#REF!</definedName>
    <definedName name="__123Graph_EPRODABSC" localSheetId="11" hidden="1">[1]regioni!#REF!</definedName>
    <definedName name="__123Graph_EPRODABSC" localSheetId="12" hidden="1">[1]regioni!#REF!</definedName>
    <definedName name="__123Graph_EPRODABSC" hidden="1">[1]regioni!#REF!</definedName>
    <definedName name="__123Graph_FBERLGRAP" localSheetId="15" hidden="1">[1]regioni!#REF!</definedName>
    <definedName name="__123Graph_FBERLGRAP" localSheetId="16" hidden="1">[1]regioni!#REF!</definedName>
    <definedName name="__123Graph_FBERLGRAP" localSheetId="10" hidden="1">[1]regioni!#REF!</definedName>
    <definedName name="__123Graph_FBERLGRAP" localSheetId="11" hidden="1">[1]regioni!#REF!</definedName>
    <definedName name="__123Graph_FBERLGRAP" localSheetId="12" hidden="1">[1]regioni!#REF!</definedName>
    <definedName name="__123Graph_FBERLGRAP" hidden="1">[1]regioni!#REF!</definedName>
    <definedName name="__123Graph_FGRAPH41" localSheetId="15" hidden="1">[1]regioni!#REF!</definedName>
    <definedName name="__123Graph_FGRAPH41" localSheetId="16" hidden="1">[1]regioni!#REF!</definedName>
    <definedName name="__123Graph_FGRAPH41" localSheetId="10" hidden="1">[1]regioni!#REF!</definedName>
    <definedName name="__123Graph_FGRAPH41" localSheetId="11" hidden="1">[1]regioni!#REF!</definedName>
    <definedName name="__123Graph_FGRAPH41" localSheetId="12" hidden="1">[1]regioni!#REF!</definedName>
    <definedName name="__123Graph_FGRAPH41" hidden="1">[1]regioni!#REF!</definedName>
    <definedName name="__123Graph_FPRODABSC" localSheetId="15" hidden="1">[1]regioni!#REF!</definedName>
    <definedName name="__123Graph_FPRODABSC" localSheetId="16" hidden="1">[1]regioni!#REF!</definedName>
    <definedName name="__123Graph_FPRODABSC" localSheetId="10" hidden="1">[1]regioni!#REF!</definedName>
    <definedName name="__123Graph_FPRODABSC" localSheetId="11" hidden="1">[1]regioni!#REF!</definedName>
    <definedName name="__123Graph_FPRODABSC" localSheetId="12" hidden="1">[1]regioni!#REF!</definedName>
    <definedName name="__123Graph_FPRODABSC" hidden="1">[1]regioni!#REF!</definedName>
    <definedName name="__ISC3">[1]regioni!$B$1:$B$65536+[1]regioni!$A$1:$IV$23</definedName>
    <definedName name="_1__123Graph_AChart_1" localSheetId="15" hidden="1">[1]regioni!#REF!</definedName>
    <definedName name="_1__123Graph_AChart_1" localSheetId="16" hidden="1">[1]regioni!#REF!</definedName>
    <definedName name="_1__123Graph_AChart_1" localSheetId="10" hidden="1">[1]regioni!#REF!</definedName>
    <definedName name="_1__123Graph_AChart_1" localSheetId="11" hidden="1">[1]regioni!#REF!</definedName>
    <definedName name="_1__123Graph_AChart_1" localSheetId="12" hidden="1">[1]regioni!#REF!</definedName>
    <definedName name="_1__123Graph_AChart_1" hidden="1">[1]regioni!#REF!</definedName>
    <definedName name="_2__123Graph_ADEV_EMPL" localSheetId="15" hidden="1">[1]regioni!#REF!</definedName>
    <definedName name="_2__123Graph_ADEV_EMPL" localSheetId="16" hidden="1">[1]regioni!#REF!</definedName>
    <definedName name="_2__123Graph_ADEV_EMPL" localSheetId="10" hidden="1">[1]regioni!#REF!</definedName>
    <definedName name="_2__123Graph_ADEV_EMPL" localSheetId="11" hidden="1">[1]regioni!#REF!</definedName>
    <definedName name="_2__123Graph_ADEV_EMPL" localSheetId="12" hidden="1">[1]regioni!#REF!</definedName>
    <definedName name="_2__123Graph_ADEV_EMPL" hidden="1">[1]regioni!#REF!</definedName>
    <definedName name="_3__123Graph_BDEV_EMPL" localSheetId="15" hidden="1">[1]regioni!#REF!</definedName>
    <definedName name="_3__123Graph_BDEV_EMPL" localSheetId="16" hidden="1">[1]regioni!#REF!</definedName>
    <definedName name="_3__123Graph_BDEV_EMPL" localSheetId="10" hidden="1">[1]regioni!#REF!</definedName>
    <definedName name="_3__123Graph_BDEV_EMPL" localSheetId="11" hidden="1">[1]regioni!#REF!</definedName>
    <definedName name="_3__123Graph_BDEV_EMPL" localSheetId="12" hidden="1">[1]regioni!#REF!</definedName>
    <definedName name="_3__123Graph_BDEV_EMPL" hidden="1">[1]regioni!#REF!</definedName>
    <definedName name="_4__123Graph_CDEV_EMPL" localSheetId="15" hidden="1">[1]regioni!#REF!</definedName>
    <definedName name="_4__123Graph_CDEV_EMPL" localSheetId="16" hidden="1">[1]regioni!#REF!</definedName>
    <definedName name="_4__123Graph_CDEV_EMPL" localSheetId="10" hidden="1">[1]regioni!#REF!</definedName>
    <definedName name="_4__123Graph_CDEV_EMPL" localSheetId="11" hidden="1">[1]regioni!#REF!</definedName>
    <definedName name="_4__123Graph_CDEV_EMPL" localSheetId="12" hidden="1">[1]regioni!#REF!</definedName>
    <definedName name="_4__123Graph_CDEV_EMPL" hidden="1">[1]regioni!#REF!</definedName>
    <definedName name="_5__123Graph_CSWE_EMPL" localSheetId="15" hidden="1">[1]regioni!#REF!</definedName>
    <definedName name="_5__123Graph_CSWE_EMPL" localSheetId="16" hidden="1">[1]regioni!#REF!</definedName>
    <definedName name="_5__123Graph_CSWE_EMPL" localSheetId="10" hidden="1">[1]regioni!#REF!</definedName>
    <definedName name="_5__123Graph_CSWE_EMPL" localSheetId="11" hidden="1">[1]regioni!#REF!</definedName>
    <definedName name="_5__123Graph_CSWE_EMPL" localSheetId="12" hidden="1">[1]regioni!#REF!</definedName>
    <definedName name="_5__123Graph_CSWE_EMPL" hidden="1">[1]regioni!#REF!</definedName>
    <definedName name="_6Y" localSheetId="15">[1]regioni!#REF!,[1]regioni!#REF!,[1]regioni!#REF!,[1]regioni!#REF!,[1]regioni!#REF!,[1]regioni!#REF!,[1]regioni!#REF!,[1]regioni!#REF!,[1]regioni!#REF!,[1]regioni!#REF!</definedName>
    <definedName name="_6Y" localSheetId="16">[1]regioni!#REF!,[1]regioni!#REF!,[1]regioni!#REF!,[1]regioni!#REF!,[1]regioni!#REF!,[1]regioni!#REF!,[1]regioni!#REF!,[1]regioni!#REF!,[1]regioni!#REF!,[1]regioni!#REF!</definedName>
    <definedName name="_6Y" localSheetId="10">[1]regioni!#REF!,[1]regioni!#REF!,[1]regioni!#REF!,[1]regioni!#REF!,[1]regioni!#REF!,[1]regioni!#REF!,[1]regioni!#REF!,[1]regioni!#REF!,[1]regioni!#REF!,[1]regioni!#REF!</definedName>
    <definedName name="_6Y" localSheetId="11">[1]regioni!#REF!,[1]regioni!#REF!,[1]regioni!#REF!,[1]regioni!#REF!,[1]regioni!#REF!,[1]regioni!#REF!,[1]regioni!#REF!,[1]regioni!#REF!,[1]regioni!#REF!,[1]regioni!#REF!</definedName>
    <definedName name="_6Y" localSheetId="12">[1]regioni!#REF!,[1]regioni!#REF!,[1]regioni!#REF!,[1]regioni!#REF!,[1]regioni!#REF!,[1]regioni!#REF!,[1]regioni!#REF!,[1]regioni!#REF!,[1]regioni!#REF!,[1]regioni!#REF!</definedName>
    <definedName name="_6Y">[1]regioni!#REF!,[1]regioni!#REF!,[1]regioni!#REF!,[1]regioni!#REF!,[1]regioni!#REF!,[1]regioni!#REF!,[1]regioni!#REF!,[1]regioni!#REF!,[1]regioni!#REF!,[1]regioni!#REF!</definedName>
    <definedName name="_ISC01">[1]regioni!$A$1:$IV$12</definedName>
    <definedName name="_ISC2">[1]regioni!$A$1:$IV$18</definedName>
    <definedName name="_ISC3">[1]regioni!$B$1:$B$65536+[1]regioni!$A$1:$IV$23</definedName>
    <definedName name="_ISC567">[1]regioni!$A$1:$IV$23</definedName>
    <definedName name="_Order1" hidden="1">0</definedName>
    <definedName name="alw" localSheetId="15">[1]regioni!#REF!</definedName>
    <definedName name="alw" localSheetId="16">[1]regioni!#REF!</definedName>
    <definedName name="alw" localSheetId="10">[1]regioni!#REF!</definedName>
    <definedName name="alw" localSheetId="11">[1]regioni!#REF!</definedName>
    <definedName name="alw" localSheetId="12">[1]regioni!#REF!</definedName>
    <definedName name="alw">[1]regioni!#REF!</definedName>
    <definedName name="_xlnm.Print_Area" localSheetId="15">[1]regioni!#REF!</definedName>
    <definedName name="_xlnm.Print_Area" localSheetId="16">[1]regioni!#REF!</definedName>
    <definedName name="_xlnm.Print_Area" localSheetId="10">[1]regioni!#REF!</definedName>
    <definedName name="_xlnm.Print_Area" localSheetId="11">[1]regioni!#REF!</definedName>
    <definedName name="_xlnm.Print_Area" localSheetId="12">[1]regioni!#REF!</definedName>
    <definedName name="_xlnm.Print_Area">[1]regioni!#REF!</definedName>
    <definedName name="B7_STRatio" localSheetId="15">[1]regioni!#REF!</definedName>
    <definedName name="B7_STRatio" localSheetId="16">[1]regioni!#REF!</definedName>
    <definedName name="B7_STRatio" localSheetId="10">[1]regioni!#REF!</definedName>
    <definedName name="B7_STRatio" localSheetId="11">[1]regioni!#REF!</definedName>
    <definedName name="B7_STRatio" localSheetId="12">[1]regioni!#REF!</definedName>
    <definedName name="B7_STRatio">[1]regioni!#REF!</definedName>
    <definedName name="body" localSheetId="15">[1]regioni!#REF!</definedName>
    <definedName name="body" localSheetId="16">[1]regioni!#REF!</definedName>
    <definedName name="body" localSheetId="10">[1]regioni!#REF!</definedName>
    <definedName name="body" localSheetId="11">[1]regioni!#REF!</definedName>
    <definedName name="body" localSheetId="12">[1]regioni!#REF!</definedName>
    <definedName name="body">[1]regioni!#REF!</definedName>
    <definedName name="body1" localSheetId="15">[1]regioni!#REF!</definedName>
    <definedName name="body1" localSheetId="16">[1]regioni!#REF!</definedName>
    <definedName name="body1" localSheetId="10">[1]regioni!#REF!</definedName>
    <definedName name="body1" localSheetId="11">[1]regioni!#REF!</definedName>
    <definedName name="body1" localSheetId="12">[1]regioni!#REF!</definedName>
    <definedName name="body1">[1]regioni!#REF!</definedName>
    <definedName name="C1.1a" localSheetId="15">[1]regioni!#REF!</definedName>
    <definedName name="C1.1a" localSheetId="16">[1]regioni!#REF!</definedName>
    <definedName name="C1.1a" localSheetId="10">[1]regioni!#REF!</definedName>
    <definedName name="C1.1a" localSheetId="11">[1]regioni!#REF!</definedName>
    <definedName name="C1.1a" localSheetId="12">[1]regioni!#REF!</definedName>
    <definedName name="C1.1a">[1]regioni!#REF!</definedName>
    <definedName name="calcul">[2]Calcul_B1.1!$A$1:$L$37</definedName>
    <definedName name="calcul1">[3]Calcul_B1.1!$A$1:$L$37</definedName>
    <definedName name="countries" localSheetId="15">[1]regioni!#REF!</definedName>
    <definedName name="countries" localSheetId="16">[1]regioni!#REF!</definedName>
    <definedName name="countries" localSheetId="10">[1]regioni!#REF!</definedName>
    <definedName name="countries" localSheetId="11">[1]regioni!#REF!</definedName>
    <definedName name="countries" localSheetId="12">[1]regioni!#REF!</definedName>
    <definedName name="countries">[1]regioni!#REF!</definedName>
    <definedName name="countries1" localSheetId="15">[1]regioni!#REF!</definedName>
    <definedName name="countries1" localSheetId="16">[1]regioni!#REF!</definedName>
    <definedName name="countries1" localSheetId="10">[1]regioni!#REF!</definedName>
    <definedName name="countries1" localSheetId="11">[1]regioni!#REF!</definedName>
    <definedName name="countries1" localSheetId="12">[1]regioni!#REF!</definedName>
    <definedName name="countries1">[1]regioni!#REF!</definedName>
    <definedName name="dati2018" localSheetId="15">[1]regioni!#REF!,[1]regioni!#REF!,[1]regioni!#REF!,[1]regioni!#REF!,[1]regioni!#REF!,[1]regioni!#REF!,[1]regioni!#REF!,[1]regioni!#REF!,[1]regioni!#REF!,[1]regioni!#REF!</definedName>
    <definedName name="dati2018" localSheetId="16">[1]regioni!#REF!,[1]regioni!#REF!,[1]regioni!#REF!,[1]regioni!#REF!,[1]regioni!#REF!,[1]regioni!#REF!,[1]regioni!#REF!,[1]regioni!#REF!,[1]regioni!#REF!,[1]regioni!#REF!</definedName>
    <definedName name="dati2018" localSheetId="10">[1]regioni!#REF!,[1]regioni!#REF!,[1]regioni!#REF!,[1]regioni!#REF!,[1]regioni!#REF!,[1]regioni!#REF!,[1]regioni!#REF!,[1]regioni!#REF!,[1]regioni!#REF!,[1]regioni!#REF!</definedName>
    <definedName name="dati2018" localSheetId="11">[1]regioni!#REF!,[1]regioni!#REF!,[1]regioni!#REF!,[1]regioni!#REF!,[1]regioni!#REF!,[1]regioni!#REF!,[1]regioni!#REF!,[1]regioni!#REF!,[1]regioni!#REF!,[1]regioni!#REF!</definedName>
    <definedName name="dati2018" localSheetId="12">[1]regioni!#REF!,[1]regioni!#REF!,[1]regioni!#REF!,[1]regioni!#REF!,[1]regioni!#REF!,[1]regioni!#REF!,[1]regioni!#REF!,[1]regioni!#REF!,[1]regioni!#REF!,[1]regioni!#REF!</definedName>
    <definedName name="dati2018">[1]regioni!#REF!,[1]regioni!#REF!,[1]regioni!#REF!,[1]regioni!#REF!,[1]regioni!#REF!,[1]regioni!#REF!,[1]regioni!#REF!,[1]regioni!#REF!,[1]regioni!#REF!,[1]regioni!#REF!</definedName>
    <definedName name="fg_567">[1]regioni!$A$1:$AC$30</definedName>
    <definedName name="FG_ISC123">#N/A</definedName>
    <definedName name="FG_ISC567">[1]regioni!$A$1:$AZ$45</definedName>
    <definedName name="FIGX18" localSheetId="15" hidden="1">{"g95_96m1",#N/A,FALSE,"Graf(95+96)M";"g95_96m2",#N/A,FALSE,"Graf(95+96)M";"g95_96mb1",#N/A,FALSE,"Graf(95+96)Mb";"g95_96mb2",#N/A,FALSE,"Graf(95+96)Mb";"g95_96f1",#N/A,FALSE,"Graf(95+96)F";"g95_96f2",#N/A,FALSE,"Graf(95+96)F";"g95_96fb1",#N/A,FALSE,"Graf(95+96)Fb";"g95_96fb2",#N/A,FALSE,"Graf(95+96)Fb"}</definedName>
    <definedName name="FIGX18" localSheetId="12" hidden="1">{"g95_96m1",#N/A,FALSE,"Graf(95+96)M";"g95_96m2",#N/A,FALSE,"Graf(95+96)M";"g95_96mb1",#N/A,FALSE,"Graf(95+96)Mb";"g95_96mb2",#N/A,FALSE,"Graf(95+96)Mb";"g95_96f1",#N/A,FALSE,"Graf(95+96)F";"g95_96f2",#N/A,FALSE,"Graf(95+96)F";"g95_96fb1",#N/A,FALSE,"Graf(95+96)Fb";"g95_96fb2",#N/A,FALSE,"Graf(95+96)Fb"}</definedName>
    <definedName name="FIGX18" localSheetId="13" hidden="1">{"g95_96m1",#N/A,FALSE,"Graf(95+96)M";"g95_96m2",#N/A,FALSE,"Graf(95+96)M";"g95_96mb1",#N/A,FALSE,"Graf(95+96)Mb";"g95_96mb2",#N/A,FALSE,"Graf(95+96)Mb";"g95_96f1",#N/A,FALSE,"Graf(95+96)F";"g95_96f2",#N/A,FALSE,"Graf(95+96)F";"g95_96fb1",#N/A,FALSE,"Graf(95+96)Fb";"g95_96fb2",#N/A,FALSE,"Graf(95+96)Fb"}</definedName>
    <definedName name="FIGX18" localSheetId="14" hidden="1">{"g95_96m1",#N/A,FALSE,"Graf(95+96)M";"g95_96m2",#N/A,FALSE,"Graf(95+96)M";"g95_96mb1",#N/A,FALSE,"Graf(95+96)Mb";"g95_96mb2",#N/A,FALSE,"Graf(95+96)Mb";"g95_96f1",#N/A,FALSE,"Graf(95+96)F";"g95_96f2",#N/A,FALSE,"Graf(95+96)F";"g95_96fb1",#N/A,FALSE,"Graf(95+96)Fb";"g95_96fb2",#N/A,FALSE,"Graf(95+96)Fb"}</definedName>
    <definedName name="FIGX18" hidden="1">{"g95_96m1",#N/A,FALSE,"Graf(95+96)M";"g95_96m2",#N/A,FALSE,"Graf(95+96)M";"g95_96mb1",#N/A,FALSE,"Graf(95+96)Mb";"g95_96mb2",#N/A,FALSE,"Graf(95+96)Mb";"g95_96f1",#N/A,FALSE,"Graf(95+96)F";"g95_96f2",#N/A,FALSE,"Graf(95+96)F";"g95_96fb1",#N/A,FALSE,"Graf(95+96)Fb";"g95_96fb2",#N/A,FALSE,"Graf(95+96)Fb"}</definedName>
    <definedName name="hj" localSheetId="15">[1]regioni!#REF!</definedName>
    <definedName name="hj" localSheetId="16">[1]regioni!#REF!</definedName>
    <definedName name="hj" localSheetId="10">[1]regioni!#REF!</definedName>
    <definedName name="hj" localSheetId="11">[1]regioni!#REF!</definedName>
    <definedName name="hj" localSheetId="12">[1]regioni!#REF!</definedName>
    <definedName name="hj">[1]regioni!#REF!</definedName>
    <definedName name="INDF1">[1]regioni!$A$1:$AZ$50</definedName>
    <definedName name="indf11">#N/A</definedName>
    <definedName name="indf11_94">[1]regioni!$A$1:$AE$15</definedName>
    <definedName name="INDF12">#N/A</definedName>
    <definedName name="INDF13">#N/A</definedName>
    <definedName name="Insegna">[1]regioni!$AA$1:$AB$23</definedName>
    <definedName name="jfld" localSheetId="15">[1]regioni!#REF!</definedName>
    <definedName name="jfld" localSheetId="16">[1]regioni!#REF!</definedName>
    <definedName name="jfld" localSheetId="10">[1]regioni!#REF!</definedName>
    <definedName name="jfld" localSheetId="11">[1]regioni!#REF!</definedName>
    <definedName name="jfld" localSheetId="12">[1]regioni!#REF!</definedName>
    <definedName name="jfld">[1]regioni!#REF!</definedName>
    <definedName name="jhklglg" localSheetId="15">[1]regioni!#REF!</definedName>
    <definedName name="jhklglg" localSheetId="16">[1]regioni!#REF!</definedName>
    <definedName name="jhklglg" localSheetId="10">[1]regioni!#REF!</definedName>
    <definedName name="jhklglg" localSheetId="11">[1]regioni!#REF!</definedName>
    <definedName name="jhklglg" localSheetId="12">[1]regioni!#REF!</definedName>
    <definedName name="jhklglg">[1]regioni!#REF!</definedName>
    <definedName name="m" localSheetId="15">[1]regioni!#REF!</definedName>
    <definedName name="m" localSheetId="16">[1]regioni!#REF!</definedName>
    <definedName name="m" localSheetId="10">[1]regioni!#REF!</definedName>
    <definedName name="m" localSheetId="11">[1]regioni!#REF!</definedName>
    <definedName name="m" localSheetId="12">[1]regioni!#REF!</definedName>
    <definedName name="m">[1]regioni!#REF!</definedName>
    <definedName name="m0" localSheetId="15">[1]regioni!#REF!</definedName>
    <definedName name="m0" localSheetId="16">[1]regioni!#REF!</definedName>
    <definedName name="m0" localSheetId="10">[1]regioni!#REF!</definedName>
    <definedName name="m0" localSheetId="11">[1]regioni!#REF!</definedName>
    <definedName name="m0" localSheetId="12">[1]regioni!#REF!</definedName>
    <definedName name="m0">[1]regioni!#REF!</definedName>
    <definedName name="n" localSheetId="15">[1]regioni!#REF!</definedName>
    <definedName name="n" localSheetId="16">[1]regioni!#REF!</definedName>
    <definedName name="n" localSheetId="10">[1]regioni!#REF!</definedName>
    <definedName name="n" localSheetId="11">[1]regioni!#REF!</definedName>
    <definedName name="n" localSheetId="12">[1]regioni!#REF!</definedName>
    <definedName name="n">[1]regioni!#REF!</definedName>
    <definedName name="n_24" localSheetId="15">[1]regioni!#REF!</definedName>
    <definedName name="n_24" localSheetId="16">[1]regioni!#REF!</definedName>
    <definedName name="n_24" localSheetId="10">[1]regioni!#REF!</definedName>
    <definedName name="n_24" localSheetId="11">[1]regioni!#REF!</definedName>
    <definedName name="n_24" localSheetId="12">[1]regioni!#REF!</definedName>
    <definedName name="n_24">[1]regioni!#REF!</definedName>
    <definedName name="nb" localSheetId="15">[1]regioni!#REF!</definedName>
    <definedName name="nb" localSheetId="16">[1]regioni!#REF!</definedName>
    <definedName name="nb" localSheetId="10">[1]regioni!#REF!</definedName>
    <definedName name="nb" localSheetId="11">[1]regioni!#REF!</definedName>
    <definedName name="nb" localSheetId="12">[1]regioni!#REF!</definedName>
    <definedName name="nb">[1]regioni!#REF!</definedName>
    <definedName name="ni" localSheetId="15">[1]regioni!#REF!</definedName>
    <definedName name="ni" localSheetId="16">[1]regioni!#REF!</definedName>
    <definedName name="ni" localSheetId="10">[1]regioni!#REF!</definedName>
    <definedName name="ni" localSheetId="11">[1]regioni!#REF!</definedName>
    <definedName name="ni" localSheetId="12">[1]regioni!#REF!</definedName>
    <definedName name="ni">[1]regioni!#REF!</definedName>
    <definedName name="p5_age">[4]p5_ageISC5a!$A$1:$D$55</definedName>
    <definedName name="p5nr">[5]P5nr_2!$A$1:$AC$43</definedName>
    <definedName name="POpula">[6]POpula!$A$1:$I$1559</definedName>
    <definedName name="popula1">[6]POpula!$A$1:$I$1559</definedName>
    <definedName name="smt" localSheetId="15">[1]regioni!#REF!</definedName>
    <definedName name="smt" localSheetId="16">[1]regioni!#REF!</definedName>
    <definedName name="smt" localSheetId="10">[1]regioni!#REF!</definedName>
    <definedName name="smt" localSheetId="11">[1]regioni!#REF!</definedName>
    <definedName name="smt" localSheetId="12">[1]regioni!#REF!</definedName>
    <definedName name="smt">[1]regioni!#REF!</definedName>
    <definedName name="SPSS">[7]Figure5.6!$B$2:$X$30</definedName>
    <definedName name="SysFinanceYearEnd" localSheetId="15">[1]regioni!#REF!</definedName>
    <definedName name="SysFinanceYearEnd" localSheetId="16">[1]regioni!#REF!</definedName>
    <definedName name="SysFinanceYearEnd" localSheetId="10">[1]regioni!#REF!</definedName>
    <definedName name="SysFinanceYearEnd" localSheetId="11">[1]regioni!#REF!</definedName>
    <definedName name="SysFinanceYearEnd" localSheetId="12">[1]regioni!#REF!</definedName>
    <definedName name="SysFinanceYearEnd">[1]regioni!#REF!</definedName>
    <definedName name="SysFinanceYearStart" localSheetId="15">[1]regioni!#REF!</definedName>
    <definedName name="SysFinanceYearStart" localSheetId="16">[1]regioni!#REF!</definedName>
    <definedName name="SysFinanceYearStart" localSheetId="10">[1]regioni!#REF!</definedName>
    <definedName name="SysFinanceYearStart" localSheetId="11">[1]regioni!#REF!</definedName>
    <definedName name="SysFinanceYearStart" localSheetId="12">[1]regioni!#REF!</definedName>
    <definedName name="SysFinanceYearStart">[1]regioni!#REF!</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'[8]Graph 3.7.a'!$B$125:$C$151</definedName>
    <definedName name="toto1">[9]Data5.11a!$B$3:$C$34</definedName>
    <definedName name="USA_m" localSheetId="15">[1]regioni!#REF!</definedName>
    <definedName name="USA_m" localSheetId="16">[1]regioni!#REF!</definedName>
    <definedName name="USA_m" localSheetId="10">[1]regioni!#REF!</definedName>
    <definedName name="USA_m" localSheetId="11">[1]regioni!#REF!</definedName>
    <definedName name="USA_m" localSheetId="12">[1]regioni!#REF!</definedName>
    <definedName name="USA_m">[1]regioni!#REF!</definedName>
    <definedName name="Vediamo">[1]regioni!$A$1:$D$17</definedName>
    <definedName name="weight">[10]F5_W!$A$1:$C$33</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5" hidden="1">{"_R22_General",#N/A,TRUE,"R22_General";"_R22_Questions",#N/A,TRUE,"R22_Questions";"ColA_R22",#N/A,TRUE,"R2295";"_R22_Tables",#N/A,TRUE,"R2295"}</definedName>
    <definedName name="wrn.R22_Data_Collection1997." localSheetId="12"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5"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hidden="1">{"Page1",#N/A,FALSE,"ARA M&amp;F&amp;T";"Page2",#N/A,FALSE,"ARA M&amp;F&amp;T";"Page3",#N/A,FALSE,"ARA M&amp;F&amp;T"}</definedName>
    <definedName name="x">[11]Settings!$B$14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1" l="1"/>
  <c r="B22" i="1"/>
  <c r="J77" i="17" l="1"/>
  <c r="J76" i="17"/>
  <c r="J75" i="17"/>
  <c r="J74" i="17"/>
  <c r="J73" i="17"/>
  <c r="J72" i="17"/>
  <c r="J69" i="17"/>
  <c r="J68" i="17"/>
  <c r="J67" i="17"/>
  <c r="J66" i="17"/>
  <c r="J65" i="17"/>
  <c r="J64" i="17"/>
  <c r="J61" i="17"/>
  <c r="J60" i="17"/>
  <c r="J59" i="17"/>
  <c r="J58" i="17"/>
  <c r="J57" i="17"/>
  <c r="J56" i="17"/>
  <c r="J53" i="17"/>
  <c r="J52" i="17"/>
  <c r="J51" i="17"/>
  <c r="J50" i="17"/>
  <c r="J49" i="17"/>
  <c r="J48" i="17"/>
  <c r="D77" i="17" l="1"/>
  <c r="D76" i="17"/>
  <c r="D75" i="17"/>
  <c r="D74" i="17"/>
  <c r="D73" i="17"/>
  <c r="D72" i="17"/>
  <c r="D69" i="17"/>
  <c r="D68" i="17"/>
  <c r="D67" i="17"/>
  <c r="D66" i="17"/>
  <c r="D65" i="17"/>
  <c r="D64" i="17"/>
  <c r="D61" i="17"/>
  <c r="D60" i="17"/>
  <c r="D59" i="17"/>
  <c r="D58" i="17"/>
  <c r="D57" i="17"/>
  <c r="D56" i="17"/>
  <c r="D53" i="17"/>
  <c r="D52" i="17"/>
  <c r="D51" i="17"/>
  <c r="D50" i="17"/>
  <c r="D49" i="17"/>
  <c r="D48" i="17"/>
  <c r="C43" i="8"/>
  <c r="C39" i="8"/>
  <c r="C40" i="8"/>
  <c r="C41" i="8"/>
  <c r="C42" i="8"/>
  <c r="C44" i="8"/>
  <c r="B35" i="8"/>
  <c r="B34" i="8"/>
  <c r="B30" i="8"/>
  <c r="B31" i="8"/>
  <c r="B32" i="8"/>
  <c r="B33" i="8"/>
  <c r="B39" i="8"/>
  <c r="B41" i="8"/>
  <c r="B42" i="8"/>
  <c r="B43" i="8"/>
  <c r="B40" i="8"/>
  <c r="B44" i="8"/>
  <c r="C35" i="8"/>
  <c r="C34" i="8"/>
  <c r="C30" i="8"/>
  <c r="C31" i="8"/>
  <c r="C32" i="8"/>
  <c r="C33" i="8"/>
  <c r="D37" i="4"/>
  <c r="D38" i="4"/>
  <c r="C36" i="4"/>
  <c r="C38" i="4"/>
  <c r="G28" i="21"/>
  <c r="G35" i="21"/>
  <c r="G34" i="21"/>
  <c r="G33" i="21"/>
  <c r="C32" i="4" l="1"/>
  <c r="C31" i="4"/>
  <c r="D31" i="4"/>
  <c r="D32" i="4"/>
  <c r="G32" i="21"/>
  <c r="G26" i="21"/>
  <c r="B17" i="1"/>
  <c r="B16" i="1"/>
  <c r="D27" i="22"/>
  <c r="D22" i="22"/>
  <c r="C28" i="22" l="1"/>
  <c r="C27" i="22"/>
  <c r="C23" i="22"/>
  <c r="C22" i="22"/>
  <c r="F33" i="21"/>
  <c r="F35" i="21"/>
  <c r="F34" i="21"/>
  <c r="F29" i="21"/>
  <c r="F28" i="21"/>
  <c r="F27" i="21"/>
  <c r="F26" i="21"/>
  <c r="F32" i="21"/>
  <c r="B28" i="22" l="1"/>
  <c r="B23" i="22"/>
  <c r="B27" i="22"/>
  <c r="B22" i="22"/>
  <c r="E35" i="21" l="1"/>
  <c r="C35" i="21"/>
  <c r="B35" i="21"/>
  <c r="E34" i="21"/>
  <c r="D34" i="21"/>
  <c r="C34" i="21"/>
  <c r="B34" i="21"/>
  <c r="E33" i="21"/>
  <c r="D33" i="21"/>
  <c r="C33" i="21"/>
  <c r="B33" i="21"/>
  <c r="D29" i="21"/>
  <c r="C29" i="21"/>
  <c r="B29" i="21"/>
  <c r="E28" i="21"/>
  <c r="D28" i="21"/>
  <c r="C28" i="21"/>
  <c r="B28" i="21"/>
  <c r="D27" i="21"/>
  <c r="C27" i="21"/>
  <c r="E26" i="21"/>
  <c r="B13" i="1" l="1"/>
  <c r="B7" i="1"/>
  <c r="B20" i="1" l="1"/>
  <c r="B19" i="1"/>
  <c r="B18" i="1"/>
  <c r="B15" i="1"/>
  <c r="B14" i="1"/>
  <c r="B12" i="1"/>
  <c r="B10" i="1"/>
  <c r="B9" i="1"/>
  <c r="B8" i="1"/>
  <c r="B6" i="1"/>
  <c r="B5" i="1"/>
</calcChain>
</file>

<file path=xl/sharedStrings.xml><?xml version="1.0" encoding="utf-8"?>
<sst xmlns="http://schemas.openxmlformats.org/spreadsheetml/2006/main" count="386" uniqueCount="86">
  <si>
    <t>→</t>
  </si>
  <si>
    <t>Piemonte</t>
  </si>
  <si>
    <r>
      <rPr>
        <sz val="12"/>
        <rFont val="Century Gothic"/>
        <family val="2"/>
      </rPr>
      <t>Sezione statistica G:</t>
    </r>
    <r>
      <rPr>
        <sz val="14"/>
        <rFont val="Century Gothic"/>
        <family val="2"/>
      </rPr>
      <t xml:space="preserve">
Valutazione degli apprendimenti</t>
    </r>
  </si>
  <si>
    <t>II primaria</t>
  </si>
  <si>
    <t>V primaria</t>
  </si>
  <si>
    <t>Italiano</t>
  </si>
  <si>
    <t>Matematica</t>
  </si>
  <si>
    <t>media</t>
  </si>
  <si>
    <t>s.e.</t>
  </si>
  <si>
    <t>III secondaria I grado</t>
  </si>
  <si>
    <t>Low peformer</t>
  </si>
  <si>
    <t>ESCS BASSO</t>
  </si>
  <si>
    <t>Ascolto inglese</t>
  </si>
  <si>
    <t>Lettura inglese</t>
  </si>
  <si>
    <t>classe V primaria</t>
  </si>
  <si>
    <t>% livelli</t>
  </si>
  <si>
    <t>PRE-A1</t>
  </si>
  <si>
    <t>A1</t>
  </si>
  <si>
    <t>Ascolto</t>
  </si>
  <si>
    <t>Lettura</t>
  </si>
  <si>
    <t>classe III secondaria I°grado</t>
  </si>
  <si>
    <t>A2</t>
  </si>
  <si>
    <t>B1</t>
  </si>
  <si>
    <t>PRE-B1</t>
  </si>
  <si>
    <t>B2</t>
  </si>
  <si>
    <t>V secondaria secondo grado</t>
  </si>
  <si>
    <t>ITALIANO</t>
  </si>
  <si>
    <t>Altri licei</t>
  </si>
  <si>
    <t>Istituto tecnico</t>
  </si>
  <si>
    <t>Istituto professionale</t>
  </si>
  <si>
    <t>MATEMATICA</t>
  </si>
  <si>
    <t>Liceo Scientifico</t>
  </si>
  <si>
    <t>low perfomer Italiano</t>
  </si>
  <si>
    <t>Altri Licei</t>
  </si>
  <si>
    <t>low perfomer matematica</t>
  </si>
  <si>
    <t>classe II secondaria II°grado</t>
  </si>
  <si>
    <t>Lombardia</t>
  </si>
  <si>
    <t>Veneto</t>
  </si>
  <si>
    <t xml:space="preserve">Emilia Romagna </t>
  </si>
  <si>
    <t>Nord Ovest</t>
  </si>
  <si>
    <t xml:space="preserve">ITALIA </t>
  </si>
  <si>
    <t xml:space="preserve">Apprendimenti nel primo ciclo </t>
  </si>
  <si>
    <t xml:space="preserve">Apprendimenti nel secondo ciclo </t>
  </si>
  <si>
    <t>Italia</t>
  </si>
  <si>
    <t>Liceo Classico, scientifico, linguistico</t>
  </si>
  <si>
    <t>Liceo scientifico</t>
  </si>
  <si>
    <t>Liceo classico, scientifico e linguistico</t>
  </si>
  <si>
    <t>II secondaria secondo grado</t>
  </si>
  <si>
    <t>II secondaria II grado</t>
  </si>
  <si>
    <t xml:space="preserve">V secondaria II grado </t>
  </si>
  <si>
    <t xml:space="preserve">Italia </t>
  </si>
  <si>
    <t xml:space="preserve">ITALIANO III secondaria primo grado </t>
  </si>
  <si>
    <t>Nativi</t>
  </si>
  <si>
    <t>Stranieri II generazione</t>
  </si>
  <si>
    <t>Stranieri I generazione</t>
  </si>
  <si>
    <t>Tab. G.1 Risultati in italiano e matematica in Piemonte, Lombardia, Veneto, Emilia Romagna, Nord Ovest, Italia, II e V primaria, INVALSI 2025</t>
  </si>
  <si>
    <t>Fonte: INVALSI 2025, elaborazioni IRES Piemonte</t>
  </si>
  <si>
    <t>Tab. G.2  Risultati in italiano e matematica in Piemonte, Lombardia, Veneto, Emilia Romagna, Nord Ovest, Italia, III secondaria di I grado, INVALSI 2025</t>
  </si>
  <si>
    <t>Tab. G.3 Risultati in inglese, ascolto e lettura in Piemonte, Lombardia, Veneto, Emilia Romagna, Nord Ovest, Italia, V primaria e III secondaria di I grado, INVALSI 2025</t>
  </si>
  <si>
    <t>Fig. G.3 I livelli di apprendimento in inglese in V primaria e III secondaria di primo grado in Piemonte, Lombardia, Veneto, Emilia Romagna, Nord Ovest, Italia, INVALSI 2025</t>
  </si>
  <si>
    <t>Tab. G.4 Risultati in italiano e matematica in Piemonte, Lombardia, Veneto, Emilia Romagna, Nord Ovest, Italia, II e V secondaria di secondo grado, INVALSI 2025</t>
  </si>
  <si>
    <t>Fig. G.4 Low performer in Italiano e Matematica nel secondo ciclo in Piemonte, confronto 2023-2025 (valori %)</t>
  </si>
  <si>
    <t>Fig. G.6 Risultati in italiano e matematica per indirizzo di scuola in Piemonte, Lombardia, Veneto, Emilia Romagna, Nord Ovest, Italia, II secondaria II grado, INVALSI 2025</t>
  </si>
  <si>
    <t>Afabetizzazione su informazioni e dati</t>
  </si>
  <si>
    <t>Comunicazione e coolaborazione</t>
  </si>
  <si>
    <t>Creazione di contenuti digitali</t>
  </si>
  <si>
    <t>Sicurezza</t>
  </si>
  <si>
    <t>Osservatorio Istruzione e formazione professionale. Piemonte 2026</t>
  </si>
  <si>
    <t>Base</t>
  </si>
  <si>
    <t>Intermedio</t>
  </si>
  <si>
    <t>Avanzato</t>
  </si>
  <si>
    <t>Fig. G.1 Andamento Low performer in Italiano e Matematica al termine del primo ciclo in Piemonte, per origine 2021-2025 (valori %)</t>
  </si>
  <si>
    <t>Fig. G.2 Low performer in italiano e matematica al termine del primo ciclo di scuola in Piemonte, Nord Ovest, Italia, (valori %), INVALSI 2025</t>
  </si>
  <si>
    <t>Tab. G.5 Risultati in inglese, ascolto e lettura, in Piemonte, Lombardia, Veneto, Emilia Romagna, Nord Ovest, Italia, V secondaria di secondo grado, INVALSI 2025</t>
  </si>
  <si>
    <t>Fig. G.5 Low performer in italiano e matematica al termine del secondo ciclo di scuola in Piemonte, Lombardia, Veneto, Emilia Romagna, Nord Ovest, Italia, (valori %), INVALSI 2025</t>
  </si>
  <si>
    <t>Fig. G.7 Risultati in italiano e matematica per indirizzo di scuola in Piemonte, Lombardia, Veneto, Emilia Romagna, Italia, V secondaria II grado, INVALSI 2025</t>
  </si>
  <si>
    <t>Equità del sistema</t>
  </si>
  <si>
    <t>Fig. G.9  Low perfomer in italiano e matematica al termine del secondo ciclo di scuola per indirzzo di studi in Piemonte, Lombardia, Veneto, Emilia Romagna, Nord Ovest, Italia, (valori %), INVALSI 2025</t>
  </si>
  <si>
    <t>Fig. G.10 I livelli di apprendimento in inglese, Ascolto e Lettura, nella V classe della secondaria di II grado, in Piemonte, Lombardia, Veneto, Emilia Romagna, Nord Ovest, Italia, INVALSI 2025</t>
  </si>
  <si>
    <t>Stranieri II gen.</t>
  </si>
  <si>
    <t>Stranieri I gen.</t>
  </si>
  <si>
    <t>Fig. G.8  Competenze digitali: la distribuzione dei risultati nei livelli di competenza in Piemonte, Lombardia, Veneto, Emilia Romagna, Italia, (valori %), II secondaria di II grado INVALSI 2025</t>
  </si>
  <si>
    <t>Fig. G.12 Dispersione implicita al termine del secondo ciclo in Piemonte, Nord Ovest e Italia, INVALSI 2021-2025 (valori %)</t>
  </si>
  <si>
    <t>Fig. G.11 Rischio di dispersione implicita al termine del primo ciclo in Piemonte, Nord Ovest e Italia, INVALSI 2021-2025 (valori %)</t>
  </si>
  <si>
    <t>Ultimo aggiornamento 6 maggio 2026</t>
  </si>
  <si>
    <t xml:space="preserve">Nota: Quota di studenti che terminano il secondo ciclo di scuola in condizioni di forte fragilità scolastica, rappresentata dagli allievi che in tutte le materie osservate (Italiano, Matematica, Inglese-ascolto, Inglese-lettura)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</si>
</sst>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 #,##0_-;_-* &quot;-&quot;_-;_-@_-"/>
    <numFmt numFmtId="165" formatCode="0.0"/>
    <numFmt numFmtId="166" formatCode="_(&quot;$&quot;* #,##0_);_(&quot;$&quot;* \(#,##0\);_(&quot;$&quot;* &quot;-&quot;_);_(@_)"/>
    <numFmt numFmtId="167" formatCode="_-[$€]\ * #,##0.00_-;\-[$€]\ * #,##0.00_-;_-[$€]\ * &quot;-&quot;??_-;_-@_-"/>
    <numFmt numFmtId="168" formatCode="_-@"/>
    <numFmt numFmtId="169" formatCode="#,##0_-"/>
    <numFmt numFmtId="170" formatCode="#,##0;\-\ #,##0;_-\ &quot;- &quot;"/>
    <numFmt numFmtId="171" formatCode="_-* #,##0_-_-_-;[Blue]_-* \-#,##0_-_-_-;_-* &quot;-&quot;_-_-_-;[Red]_-@_-_-_-"/>
    <numFmt numFmtId="172" formatCode="#,##0.0_-"/>
    <numFmt numFmtId="173" formatCode="#,##0.00_-"/>
    <numFmt numFmtId="174" formatCode="####.0"/>
  </numFmts>
  <fonts count="38" x14ac:knownFonts="1">
    <font>
      <sz val="8"/>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8"/>
      <name val="Arial"/>
    </font>
    <font>
      <sz val="10"/>
      <name val="Arial"/>
      <family val="2"/>
    </font>
    <font>
      <u/>
      <sz val="8"/>
      <color indexed="12"/>
      <name val="Arial"/>
      <family val="2"/>
    </font>
    <font>
      <sz val="10"/>
      <color indexed="8"/>
      <name val="Arial"/>
      <family val="2"/>
    </font>
    <font>
      <sz val="8"/>
      <name val="Arial"/>
      <family val="2"/>
    </font>
    <font>
      <sz val="8"/>
      <color indexed="8"/>
      <name val="Tahoma"/>
      <family val="2"/>
    </font>
    <font>
      <sz val="8"/>
      <name val="Tahoma"/>
      <family val="2"/>
    </font>
    <font>
      <b/>
      <sz val="8"/>
      <name val="Tahoma"/>
      <family val="2"/>
    </font>
    <font>
      <b/>
      <sz val="8"/>
      <color indexed="9"/>
      <name val="Tahoma"/>
      <family val="2"/>
    </font>
    <font>
      <i/>
      <sz val="8"/>
      <name val="Tahoma"/>
      <family val="2"/>
    </font>
    <font>
      <sz val="8"/>
      <color indexed="8"/>
      <name val="Times New Roman"/>
      <family val="1"/>
    </font>
    <font>
      <b/>
      <sz val="8"/>
      <color indexed="58"/>
      <name val="Tahoma"/>
      <family val="2"/>
    </font>
    <font>
      <sz val="8"/>
      <color indexed="18"/>
      <name val="Tahoma"/>
      <family val="2"/>
    </font>
    <font>
      <b/>
      <sz val="9"/>
      <color indexed="9"/>
      <name val="Tahoma"/>
      <family val="2"/>
    </font>
    <font>
      <b/>
      <i/>
      <sz val="8"/>
      <name val="Tahoma"/>
      <family val="2"/>
    </font>
    <font>
      <b/>
      <sz val="9"/>
      <color indexed="18"/>
      <name val="Tahoma"/>
      <family val="2"/>
    </font>
    <font>
      <b/>
      <i/>
      <sz val="10"/>
      <name val="Tahoma"/>
      <family val="2"/>
    </font>
    <font>
      <sz val="8"/>
      <name val="Times New Roman"/>
      <family val="1"/>
    </font>
    <font>
      <sz val="8"/>
      <color indexed="9"/>
      <name val="Times New Roman"/>
      <family val="1"/>
    </font>
    <font>
      <sz val="10"/>
      <name val="Century Gothic"/>
      <family val="2"/>
    </font>
    <font>
      <sz val="12"/>
      <name val="Century Gothic"/>
      <family val="2"/>
    </font>
    <font>
      <sz val="16"/>
      <name val="Century Gothic"/>
      <family val="2"/>
    </font>
    <font>
      <sz val="14"/>
      <name val="Century Gothic"/>
      <family val="2"/>
    </font>
    <font>
      <i/>
      <sz val="14"/>
      <name val="Century Gothic"/>
      <family val="2"/>
    </font>
    <font>
      <i/>
      <sz val="11"/>
      <name val="Century Gothic"/>
      <family val="2"/>
    </font>
    <font>
      <sz val="11"/>
      <color theme="2" tint="-0.749992370372631"/>
      <name val="Century Gothic"/>
      <family val="2"/>
    </font>
    <font>
      <sz val="8"/>
      <color theme="2" tint="-0.749992370372631"/>
      <name val="Century Gothic"/>
      <family val="2"/>
    </font>
    <font>
      <b/>
      <sz val="8"/>
      <color theme="2" tint="-0.749992370372631"/>
      <name val="Century Gothic"/>
      <family val="2"/>
    </font>
    <font>
      <i/>
      <sz val="10"/>
      <color theme="2" tint="-0.749992370372631"/>
      <name val="Century Gothic"/>
      <family val="2"/>
    </font>
    <font>
      <sz val="24"/>
      <color rgb="FF00B050"/>
      <name val="Arial"/>
      <family val="2"/>
    </font>
    <font>
      <sz val="14"/>
      <color theme="0"/>
      <name val="Century Gothic"/>
      <family val="2"/>
    </font>
    <font>
      <sz val="8"/>
      <color rgb="FF404040"/>
      <name val="Century Gothic"/>
      <family val="2"/>
    </font>
    <font>
      <sz val="8"/>
      <color rgb="FF494529"/>
      <name val="Century Gothic"/>
      <family val="2"/>
    </font>
    <font>
      <sz val="8"/>
      <color theme="1"/>
      <name val="Arial"/>
      <family val="2"/>
    </font>
  </fonts>
  <fills count="13">
    <fill>
      <patternFill patternType="none"/>
    </fill>
    <fill>
      <patternFill patternType="gray125"/>
    </fill>
    <fill>
      <patternFill patternType="solid">
        <fgColor indexed="9"/>
        <bgColor indexed="64"/>
      </patternFill>
    </fill>
    <fill>
      <patternFill patternType="solid">
        <fgColor indexed="54"/>
        <bgColor indexed="64"/>
      </patternFill>
    </fill>
    <fill>
      <patternFill patternType="solid">
        <fgColor indexed="55"/>
        <bgColor indexed="31"/>
      </patternFill>
    </fill>
    <fill>
      <patternFill patternType="solid">
        <fgColor indexed="26"/>
        <bgColor indexed="64"/>
      </patternFill>
    </fill>
    <fill>
      <patternFill patternType="solid">
        <fgColor indexed="22"/>
        <bgColor indexed="31"/>
      </patternFill>
    </fill>
    <fill>
      <patternFill patternType="solid">
        <fgColor indexed="42"/>
        <bgColor indexed="64"/>
      </patternFill>
    </fill>
    <fill>
      <patternFill patternType="solid">
        <fgColor indexed="8"/>
        <bgColor indexed="64"/>
      </patternFill>
    </fill>
    <fill>
      <patternFill patternType="solid">
        <fgColor rgb="FFC00000"/>
        <bgColor indexed="64"/>
      </patternFill>
    </fill>
    <fill>
      <patternFill patternType="solid">
        <fgColor rgb="FF92D050"/>
        <bgColor indexed="64"/>
      </patternFill>
    </fill>
    <fill>
      <patternFill patternType="solid">
        <fgColor theme="0"/>
        <bgColor indexed="64"/>
      </patternFill>
    </fill>
    <fill>
      <patternFill patternType="solid">
        <fgColor rgb="FF7030A0"/>
        <bgColor indexed="64"/>
      </patternFill>
    </fill>
  </fills>
  <borders count="20">
    <border>
      <left/>
      <right/>
      <top/>
      <bottom/>
      <diagonal/>
    </border>
    <border>
      <left style="hair">
        <color indexed="64"/>
      </left>
      <right style="hair">
        <color indexed="64"/>
      </right>
      <top/>
      <bottom/>
      <diagonal/>
    </border>
    <border>
      <left/>
      <right/>
      <top/>
      <bottom style="hair">
        <color indexed="64"/>
      </bottom>
      <diagonal/>
    </border>
    <border>
      <left style="thin">
        <color indexed="21"/>
      </left>
      <right style="thin">
        <color indexed="21"/>
      </right>
      <top/>
      <bottom style="hair">
        <color indexed="21"/>
      </bottom>
      <diagonal/>
    </border>
    <border>
      <left/>
      <right/>
      <top/>
      <bottom style="hair">
        <color indexed="21"/>
      </bottom>
      <diagonal/>
    </border>
    <border>
      <left style="hair">
        <color indexed="21"/>
      </left>
      <right style="hair">
        <color indexed="21"/>
      </right>
      <top style="hair">
        <color indexed="21"/>
      </top>
      <bottom style="hair">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style="thin">
        <color indexed="21"/>
      </bottom>
      <diagonal/>
    </border>
    <border>
      <left style="hair">
        <color indexed="64"/>
      </left>
      <right style="hair">
        <color indexed="64"/>
      </right>
      <top style="hair">
        <color indexed="64"/>
      </top>
      <bottom style="hair">
        <color indexed="64"/>
      </bottom>
      <diagonal/>
    </border>
    <border>
      <left style="medium">
        <color rgb="FFE6E6E6"/>
      </left>
      <right style="medium">
        <color rgb="FFE6E6E6"/>
      </right>
      <top style="medium">
        <color rgb="FFE6E6E6"/>
      </top>
      <bottom/>
      <diagonal/>
    </border>
    <border>
      <left style="medium">
        <color rgb="FFE6E6E6"/>
      </left>
      <right/>
      <top style="medium">
        <color rgb="FFE6E6E6"/>
      </top>
      <bottom style="medium">
        <color rgb="FFE6E6E6"/>
      </bottom>
      <diagonal/>
    </border>
    <border>
      <left/>
      <right/>
      <top style="medium">
        <color rgb="FFE6E6E6"/>
      </top>
      <bottom style="medium">
        <color rgb="FFE6E6E6"/>
      </bottom>
      <diagonal/>
    </border>
    <border>
      <left/>
      <right style="medium">
        <color rgb="FFE6E6E6"/>
      </right>
      <top style="medium">
        <color rgb="FFE6E6E6"/>
      </top>
      <bottom style="medium">
        <color rgb="FFE6E6E6"/>
      </bottom>
      <diagonal/>
    </border>
    <border>
      <left style="medium">
        <color rgb="FFE6E6E6"/>
      </left>
      <right style="medium">
        <color rgb="FFE6E6E6"/>
      </right>
      <top/>
      <bottom/>
      <diagonal/>
    </border>
    <border>
      <left style="medium">
        <color rgb="FFE6E6E6"/>
      </left>
      <right style="medium">
        <color rgb="FFE6E6E6"/>
      </right>
      <top/>
      <bottom style="medium">
        <color rgb="FFE6E6E6"/>
      </bottom>
      <diagonal/>
    </border>
    <border>
      <left/>
      <right style="medium">
        <color rgb="FFE6E6E6"/>
      </right>
      <top/>
      <bottom style="medium">
        <color rgb="FFE6E6E6"/>
      </bottom>
      <diagonal/>
    </border>
    <border>
      <left style="medium">
        <color rgb="FFE6E6E6"/>
      </left>
      <right style="medium">
        <color rgb="FFE6E6E6"/>
      </right>
      <top style="medium">
        <color rgb="FFE6E6E6"/>
      </top>
      <bottom style="medium">
        <color rgb="FFE6E6E6"/>
      </bottom>
      <diagonal/>
    </border>
    <border>
      <left/>
      <right/>
      <top style="medium">
        <color rgb="FFE6E6E6"/>
      </top>
      <bottom/>
      <diagonal/>
    </border>
    <border>
      <left style="medium">
        <color rgb="FFE6E6E6"/>
      </left>
      <right/>
      <top style="medium">
        <color rgb="FFE6E6E6"/>
      </top>
      <bottom/>
      <diagonal/>
    </border>
    <border>
      <left style="medium">
        <color rgb="FFE6E6E6"/>
      </left>
      <right/>
      <top/>
      <bottom/>
      <diagonal/>
    </border>
  </borders>
  <cellStyleXfs count="57">
    <xf numFmtId="0" fontId="0" fillId="0" borderId="0"/>
    <xf numFmtId="0" fontId="4" fillId="0" borderId="0"/>
    <xf numFmtId="0" fontId="6" fillId="0" borderId="0" applyNumberFormat="0" applyFill="0" applyBorder="0" applyAlignment="0" applyProtection="0">
      <alignment vertical="top"/>
      <protection locked="0"/>
    </xf>
    <xf numFmtId="167" fontId="5" fillId="0" borderId="0" applyFont="0" applyFill="0" applyBorder="0" applyAlignment="0" applyProtection="0"/>
    <xf numFmtId="168" fontId="14" fillId="2" borderId="1">
      <alignment horizontal="left" vertical="center" wrapText="1"/>
    </xf>
    <xf numFmtId="169" fontId="9" fillId="2" borderId="2" applyFill="0" applyProtection="0">
      <alignment horizontal="right" vertical="center"/>
      <protection locked="0"/>
    </xf>
    <xf numFmtId="164" fontId="7" fillId="0" borderId="0" applyFont="0" applyFill="0" applyBorder="0" applyAlignment="0" applyProtection="0"/>
    <xf numFmtId="164" fontId="4"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0" fillId="0" borderId="0">
      <alignment vertical="center"/>
    </xf>
    <xf numFmtId="0" fontId="8" fillId="0" borderId="0"/>
    <xf numFmtId="0" fontId="5" fillId="0" borderId="0"/>
    <xf numFmtId="0" fontId="8" fillId="0" borderId="0"/>
    <xf numFmtId="0" fontId="8" fillId="0" borderId="0"/>
    <xf numFmtId="0" fontId="5" fillId="0" borderId="0"/>
    <xf numFmtId="0" fontId="5" fillId="0" borderId="0"/>
    <xf numFmtId="170" fontId="5" fillId="0" borderId="0" applyFont="0" applyFill="0" applyBorder="0" applyAlignment="0" applyProtection="0"/>
    <xf numFmtId="9" fontId="8" fillId="0" borderId="0" applyFont="0" applyFill="0" applyBorder="0" applyAlignment="0" applyProtection="0"/>
    <xf numFmtId="171" fontId="9" fillId="0" borderId="3" applyFont="0">
      <alignment horizontal="right" vertical="center"/>
      <protection locked="0"/>
    </xf>
    <xf numFmtId="171" fontId="15" fillId="0" borderId="3">
      <alignment horizontal="right" vertical="center"/>
      <protection locked="0"/>
    </xf>
    <xf numFmtId="172" fontId="10" fillId="0" borderId="4">
      <alignment horizontal="right" vertical="center"/>
    </xf>
    <xf numFmtId="173" fontId="10" fillId="0" borderId="4">
      <alignment horizontal="right" vertical="center"/>
    </xf>
    <xf numFmtId="49" fontId="10" fillId="0" borderId="4">
      <alignment vertical="center" wrapText="1"/>
    </xf>
    <xf numFmtId="49" fontId="16" fillId="0" borderId="5">
      <alignment vertical="center" wrapText="1"/>
    </xf>
    <xf numFmtId="0" fontId="13" fillId="0" borderId="0">
      <alignment horizontal="left" vertical="center"/>
    </xf>
    <xf numFmtId="169" fontId="10" fillId="0" borderId="4">
      <alignment horizontal="right" vertical="center"/>
    </xf>
    <xf numFmtId="169" fontId="10" fillId="0" borderId="4">
      <alignment horizontal="right" vertical="center"/>
    </xf>
    <xf numFmtId="164" fontId="12" fillId="3" borderId="5">
      <alignment horizontal="right" vertical="center"/>
    </xf>
    <xf numFmtId="49" fontId="17" fillId="4" borderId="6">
      <alignment horizontal="centerContinuous" vertical="center" wrapText="1"/>
    </xf>
    <xf numFmtId="49" fontId="11" fillId="5" borderId="6">
      <alignment horizontal="center" vertical="center" wrapText="1"/>
    </xf>
    <xf numFmtId="49" fontId="11" fillId="5" borderId="6">
      <alignment horizontal="center" vertical="center" wrapText="1"/>
    </xf>
    <xf numFmtId="49" fontId="18" fillId="5" borderId="6">
      <alignment horizontal="center" vertical="center" wrapText="1"/>
    </xf>
    <xf numFmtId="49" fontId="18" fillId="5" borderId="6">
      <alignment horizontal="center" vertical="center" wrapText="1"/>
    </xf>
    <xf numFmtId="49" fontId="18" fillId="5" borderId="6">
      <alignment horizontal="center" vertical="center" wrapText="1"/>
    </xf>
    <xf numFmtId="49" fontId="18" fillId="5" borderId="7">
      <alignment horizontal="center" vertical="center" wrapText="1"/>
    </xf>
    <xf numFmtId="49" fontId="18" fillId="5" borderId="7">
      <alignment horizontal="center" vertical="center" wrapText="1"/>
    </xf>
    <xf numFmtId="49" fontId="17" fillId="4" borderId="6">
      <alignment horizontal="centerContinuous" vertical="center" wrapText="1"/>
    </xf>
    <xf numFmtId="49" fontId="18" fillId="6" borderId="6">
      <alignment horizontal="centerContinuous" vertical="center" wrapText="1"/>
    </xf>
    <xf numFmtId="49" fontId="18" fillId="6" borderId="6">
      <alignment horizontal="centerContinuous" vertical="center" wrapText="1"/>
    </xf>
    <xf numFmtId="49" fontId="18" fillId="6" borderId="6">
      <alignment horizontal="centerContinuous" vertical="center" wrapText="1"/>
    </xf>
    <xf numFmtId="0" fontId="10" fillId="0" borderId="0">
      <alignment vertical="center" wrapText="1"/>
    </xf>
    <xf numFmtId="0" fontId="10" fillId="0" borderId="0">
      <alignment vertical="center" wrapText="1"/>
    </xf>
    <xf numFmtId="49" fontId="10" fillId="0" borderId="0">
      <alignment vertical="center"/>
    </xf>
    <xf numFmtId="49" fontId="10" fillId="0" borderId="0">
      <alignment vertical="center"/>
    </xf>
    <xf numFmtId="49" fontId="10" fillId="0" borderId="0">
      <alignment vertical="center"/>
    </xf>
    <xf numFmtId="0" fontId="19" fillId="0" borderId="0">
      <alignment horizontal="left" vertical="top" wrapText="1"/>
    </xf>
    <xf numFmtId="0" fontId="19" fillId="0" borderId="0">
      <alignment horizontal="left" vertical="top" wrapText="1"/>
    </xf>
    <xf numFmtId="49" fontId="20" fillId="0" borderId="0">
      <alignment horizontal="left" vertical="center"/>
    </xf>
    <xf numFmtId="49" fontId="20" fillId="0" borderId="0">
      <alignment horizontal="left" vertical="center"/>
    </xf>
    <xf numFmtId="49" fontId="20" fillId="0" borderId="0">
      <alignment horizontal="left" vertical="center"/>
    </xf>
    <xf numFmtId="49" fontId="21" fillId="7" borderId="8" applyFont="0" applyFill="0">
      <alignment horizontal="center" vertical="center" wrapText="1"/>
    </xf>
    <xf numFmtId="1" fontId="22" fillId="8" borderId="0" applyFill="0">
      <alignment horizontal="center" vertical="center"/>
    </xf>
    <xf numFmtId="166" fontId="7" fillId="0" borderId="0" applyFont="0" applyFill="0" applyBorder="0" applyAlignment="0" applyProtection="0"/>
    <xf numFmtId="0" fontId="5" fillId="0" borderId="0"/>
    <xf numFmtId="0" fontId="3" fillId="0" borderId="0"/>
    <xf numFmtId="0" fontId="5" fillId="0" borderId="0"/>
  </cellStyleXfs>
  <cellXfs count="141">
    <xf numFmtId="0" fontId="0" fillId="0" borderId="0" xfId="0"/>
    <xf numFmtId="0" fontId="4" fillId="0" borderId="0" xfId="1"/>
    <xf numFmtId="0" fontId="23" fillId="0" borderId="0" xfId="1" applyFont="1"/>
    <xf numFmtId="0" fontId="25" fillId="0" borderId="0" xfId="1" applyFont="1" applyAlignment="1">
      <alignment horizontal="left"/>
    </xf>
    <xf numFmtId="0" fontId="27" fillId="0" borderId="0" xfId="1" applyFont="1" applyAlignment="1">
      <alignment horizontal="left"/>
    </xf>
    <xf numFmtId="0" fontId="28" fillId="0" borderId="0" xfId="1" applyFont="1"/>
    <xf numFmtId="0" fontId="0" fillId="9" borderId="0" xfId="0" applyFill="1"/>
    <xf numFmtId="0" fontId="4" fillId="0" borderId="0" xfId="1"/>
    <xf numFmtId="0" fontId="29" fillId="0" borderId="0" xfId="1" applyFont="1" applyFill="1" applyBorder="1" applyAlignment="1">
      <alignment horizontal="left"/>
    </xf>
    <xf numFmtId="0" fontId="30" fillId="0" borderId="0" xfId="1" applyFont="1" applyFill="1" applyBorder="1" applyAlignment="1">
      <alignment horizontal="right"/>
    </xf>
    <xf numFmtId="0" fontId="24" fillId="9" borderId="0" xfId="1" applyFont="1" applyFill="1"/>
    <xf numFmtId="0" fontId="33" fillId="0" borderId="0" xfId="2" applyFont="1" applyAlignment="1" applyProtection="1"/>
    <xf numFmtId="0" fontId="8" fillId="0" borderId="0" xfId="11"/>
    <xf numFmtId="0" fontId="30" fillId="0" borderId="0" xfId="11" applyFont="1" applyBorder="1"/>
    <xf numFmtId="0" fontId="30" fillId="0" borderId="0" xfId="11" applyFont="1" applyBorder="1" applyAlignment="1">
      <alignment horizontal="center"/>
    </xf>
    <xf numFmtId="0" fontId="29" fillId="0" borderId="0" xfId="11" applyFont="1" applyBorder="1"/>
    <xf numFmtId="0" fontId="31" fillId="0" borderId="0" xfId="11" applyFont="1" applyBorder="1" applyAlignment="1">
      <alignment horizontal="left"/>
    </xf>
    <xf numFmtId="0" fontId="30" fillId="0" borderId="0" xfId="11" applyFont="1" applyBorder="1" applyAlignment="1"/>
    <xf numFmtId="3" fontId="30" fillId="0" borderId="0" xfId="11" applyNumberFormat="1" applyFont="1" applyBorder="1"/>
    <xf numFmtId="0" fontId="30" fillId="0" borderId="0" xfId="11" applyFont="1" applyBorder="1" applyAlignment="1">
      <alignment horizontal="center" wrapText="1"/>
    </xf>
    <xf numFmtId="0" fontId="30" fillId="0" borderId="0" xfId="11" quotePrefix="1" applyFont="1" applyBorder="1"/>
    <xf numFmtId="165" fontId="30" fillId="0" borderId="0" xfId="11" applyNumberFormat="1" applyFont="1" applyBorder="1"/>
    <xf numFmtId="0" fontId="32" fillId="0" borderId="0" xfId="11" applyFont="1" applyBorder="1"/>
    <xf numFmtId="0" fontId="8" fillId="0" borderId="0" xfId="11"/>
    <xf numFmtId="0" fontId="30" fillId="0" borderId="0" xfId="11" applyFont="1"/>
    <xf numFmtId="0" fontId="30" fillId="0" borderId="0" xfId="11" applyFont="1" applyBorder="1"/>
    <xf numFmtId="0" fontId="30" fillId="0" borderId="0" xfId="11" applyFont="1" applyBorder="1"/>
    <xf numFmtId="0" fontId="24" fillId="10" borderId="0" xfId="1" applyFont="1" applyFill="1"/>
    <xf numFmtId="0" fontId="0" fillId="10" borderId="0" xfId="0" applyFill="1"/>
    <xf numFmtId="0" fontId="34" fillId="10" borderId="0" xfId="1" applyFont="1" applyFill="1" applyAlignment="1"/>
    <xf numFmtId="0" fontId="35" fillId="0" borderId="9" xfId="0" applyFont="1" applyBorder="1" applyAlignment="1">
      <alignment horizontal="justify"/>
    </xf>
    <xf numFmtId="0" fontId="35" fillId="0" borderId="13" xfId="0" applyFont="1" applyBorder="1" applyAlignment="1">
      <alignment horizontal="justify"/>
    </xf>
    <xf numFmtId="0" fontId="0" fillId="0" borderId="14" xfId="0" applyBorder="1"/>
    <xf numFmtId="0" fontId="35" fillId="0" borderId="15" xfId="0" applyFont="1" applyBorder="1" applyAlignment="1">
      <alignment horizontal="justify"/>
    </xf>
    <xf numFmtId="0" fontId="35" fillId="0" borderId="15" xfId="0" applyFont="1" applyBorder="1" applyAlignment="1">
      <alignment horizontal="justify" wrapText="1"/>
    </xf>
    <xf numFmtId="0" fontId="35" fillId="0" borderId="14" xfId="0" applyFont="1" applyBorder="1" applyAlignment="1">
      <alignment horizontal="justify"/>
    </xf>
    <xf numFmtId="1" fontId="36" fillId="0" borderId="15" xfId="0" applyNumberFormat="1" applyFont="1" applyBorder="1" applyAlignment="1">
      <alignment horizontal="center" wrapText="1"/>
    </xf>
    <xf numFmtId="165" fontId="36" fillId="0" borderId="15" xfId="0" applyNumberFormat="1" applyFont="1" applyBorder="1" applyAlignment="1">
      <alignment horizontal="center" wrapText="1"/>
    </xf>
    <xf numFmtId="0" fontId="23" fillId="0" borderId="0" xfId="1" applyFont="1" applyFill="1"/>
    <xf numFmtId="0" fontId="5" fillId="0" borderId="0" xfId="54"/>
    <xf numFmtId="1" fontId="35" fillId="0" borderId="14" xfId="0" applyNumberFormat="1" applyFont="1" applyBorder="1" applyAlignment="1">
      <alignment horizontal="center"/>
    </xf>
    <xf numFmtId="0" fontId="35" fillId="0" borderId="16" xfId="0" applyFont="1" applyBorder="1" applyAlignment="1">
      <alignment horizontal="justify"/>
    </xf>
    <xf numFmtId="0" fontId="35" fillId="0" borderId="14" xfId="55" applyFont="1" applyBorder="1" applyAlignment="1">
      <alignment horizontal="justify"/>
    </xf>
    <xf numFmtId="10" fontId="5" fillId="0" borderId="0" xfId="54" applyNumberFormat="1"/>
    <xf numFmtId="174" fontId="5" fillId="0" borderId="0" xfId="54" applyNumberFormat="1"/>
    <xf numFmtId="1" fontId="5" fillId="0" borderId="0" xfId="54" applyNumberFormat="1"/>
    <xf numFmtId="0" fontId="5" fillId="0" borderId="0" xfId="56"/>
    <xf numFmtId="1" fontId="36" fillId="0" borderId="15" xfId="0" applyNumberFormat="1" applyFont="1" applyBorder="1" applyAlignment="1">
      <alignment horizontal="center"/>
    </xf>
    <xf numFmtId="1" fontId="35" fillId="0" borderId="15" xfId="0" applyNumberFormat="1" applyFont="1" applyBorder="1" applyAlignment="1">
      <alignment horizontal="center" wrapText="1"/>
    </xf>
    <xf numFmtId="0" fontId="3" fillId="0" borderId="0" xfId="55"/>
    <xf numFmtId="10" fontId="3" fillId="0" borderId="0" xfId="55" applyNumberFormat="1"/>
    <xf numFmtId="0" fontId="35" fillId="0" borderId="9" xfId="55" applyFont="1" applyBorder="1" applyAlignment="1">
      <alignment horizontal="justify"/>
    </xf>
    <xf numFmtId="0" fontId="35" fillId="0" borderId="13" xfId="55" applyFont="1" applyBorder="1" applyAlignment="1">
      <alignment horizontal="justify"/>
    </xf>
    <xf numFmtId="0" fontId="3" fillId="0" borderId="14" xfId="55" applyBorder="1"/>
    <xf numFmtId="0" fontId="35" fillId="0" borderId="15" xfId="55" applyFont="1" applyBorder="1" applyAlignment="1">
      <alignment horizontal="justify"/>
    </xf>
    <xf numFmtId="0" fontId="35" fillId="0" borderId="15" xfId="55" applyFont="1" applyBorder="1" applyAlignment="1">
      <alignment horizontal="justify" wrapText="1"/>
    </xf>
    <xf numFmtId="1" fontId="35" fillId="0" borderId="15" xfId="55" applyNumberFormat="1" applyFont="1" applyBorder="1" applyAlignment="1">
      <alignment horizontal="center" vertical="top"/>
    </xf>
    <xf numFmtId="165" fontId="35" fillId="0" borderId="15" xfId="55" applyNumberFormat="1" applyFont="1" applyBorder="1" applyAlignment="1">
      <alignment horizontal="center" vertical="top" wrapText="1"/>
    </xf>
    <xf numFmtId="0" fontId="35" fillId="0" borderId="10" xfId="55" applyFont="1" applyBorder="1" applyAlignment="1">
      <alignment horizontal="left" vertical="top"/>
    </xf>
    <xf numFmtId="0" fontId="35" fillId="0" borderId="11" xfId="55" applyFont="1" applyBorder="1" applyAlignment="1">
      <alignment horizontal="left" vertical="top"/>
    </xf>
    <xf numFmtId="0" fontId="35" fillId="0" borderId="12" xfId="55" applyFont="1" applyBorder="1" applyAlignment="1">
      <alignment horizontal="left" vertical="top"/>
    </xf>
    <xf numFmtId="0" fontId="35" fillId="0" borderId="10" xfId="55" applyFont="1" applyBorder="1" applyAlignment="1">
      <alignment horizontal="left" vertical="top" wrapText="1"/>
    </xf>
    <xf numFmtId="0" fontId="35" fillId="0" borderId="12" xfId="55" applyFont="1" applyBorder="1" applyAlignment="1">
      <alignment horizontal="left" vertical="top" wrapText="1"/>
    </xf>
    <xf numFmtId="10" fontId="5" fillId="0" borderId="0" xfId="56" applyNumberFormat="1"/>
    <xf numFmtId="0" fontId="35" fillId="0" borderId="16" xfId="55" applyFont="1" applyBorder="1" applyAlignment="1">
      <alignment horizontal="justify"/>
    </xf>
    <xf numFmtId="0" fontId="5" fillId="0" borderId="17" xfId="54" applyBorder="1"/>
    <xf numFmtId="0" fontId="5" fillId="0" borderId="12" xfId="54" applyBorder="1"/>
    <xf numFmtId="0" fontId="5" fillId="0" borderId="9" xfId="54" applyBorder="1"/>
    <xf numFmtId="0" fontId="5" fillId="0" borderId="10" xfId="54" applyBorder="1"/>
    <xf numFmtId="0" fontId="5" fillId="0" borderId="11" xfId="54" applyBorder="1"/>
    <xf numFmtId="0" fontId="5" fillId="0" borderId="16" xfId="54" applyBorder="1"/>
    <xf numFmtId="0" fontId="0" fillId="0" borderId="0" xfId="0" applyFill="1"/>
    <xf numFmtId="0" fontId="29" fillId="0" borderId="0" xfId="11" applyFont="1" applyBorder="1" applyAlignment="1"/>
    <xf numFmtId="165" fontId="0" fillId="0" borderId="0" xfId="0" applyNumberFormat="1"/>
    <xf numFmtId="0" fontId="5" fillId="0" borderId="0" xfId="54" applyAlignment="1">
      <alignment horizontal="center"/>
    </xf>
    <xf numFmtId="1" fontId="0" fillId="0" borderId="0" xfId="0" applyNumberFormat="1"/>
    <xf numFmtId="1" fontId="35" fillId="0" borderId="14" xfId="55" applyNumberFormat="1" applyFont="1" applyBorder="1" applyAlignment="1">
      <alignment horizontal="center"/>
    </xf>
    <xf numFmtId="1" fontId="35" fillId="0" borderId="16" xfId="55" applyNumberFormat="1" applyFont="1" applyBorder="1" applyAlignment="1">
      <alignment horizontal="center"/>
    </xf>
    <xf numFmtId="165" fontId="30" fillId="0" borderId="0" xfId="15" applyNumberFormat="1" applyFont="1" applyFill="1"/>
    <xf numFmtId="1" fontId="30" fillId="0" borderId="0" xfId="15" applyNumberFormat="1" applyFont="1" applyFill="1"/>
    <xf numFmtId="0" fontId="5" fillId="0" borderId="18" xfId="54" applyBorder="1"/>
    <xf numFmtId="0" fontId="35" fillId="0" borderId="10" xfId="0" applyFont="1" applyBorder="1" applyAlignment="1">
      <alignment horizontal="left" vertical="top" wrapText="1"/>
    </xf>
    <xf numFmtId="0" fontId="35" fillId="0" borderId="16" xfId="0" applyFont="1" applyBorder="1" applyAlignment="1">
      <alignment horizontal="left" vertical="top" wrapText="1"/>
    </xf>
    <xf numFmtId="0" fontId="35" fillId="0" borderId="9" xfId="0" applyFont="1" applyBorder="1" applyAlignment="1">
      <alignment wrapText="1"/>
    </xf>
    <xf numFmtId="0" fontId="35" fillId="0" borderId="14" xfId="0" applyFont="1" applyBorder="1" applyAlignment="1">
      <alignment wrapText="1"/>
    </xf>
    <xf numFmtId="1" fontId="36" fillId="0" borderId="12" xfId="0" applyNumberFormat="1" applyFont="1" applyBorder="1" applyAlignment="1">
      <alignment horizontal="center" wrapText="1"/>
    </xf>
    <xf numFmtId="0" fontId="0" fillId="0" borderId="16" xfId="0" applyBorder="1"/>
    <xf numFmtId="0" fontId="35" fillId="0" borderId="10" xfId="0" applyFont="1" applyBorder="1" applyAlignment="1">
      <alignment horizontal="left" vertical="top" wrapText="1"/>
    </xf>
    <xf numFmtId="0" fontId="35" fillId="0" borderId="14" xfId="0" applyFont="1" applyFill="1" applyBorder="1" applyAlignment="1">
      <alignment horizontal="justify"/>
    </xf>
    <xf numFmtId="1" fontId="36" fillId="0" borderId="15" xfId="0" applyNumberFormat="1" applyFont="1" applyFill="1" applyBorder="1" applyAlignment="1">
      <alignment horizontal="center" wrapText="1"/>
    </xf>
    <xf numFmtId="165" fontId="36" fillId="0" borderId="15" xfId="0" applyNumberFormat="1" applyFont="1" applyFill="1" applyBorder="1" applyAlignment="1">
      <alignment horizontal="center" wrapText="1"/>
    </xf>
    <xf numFmtId="0" fontId="37" fillId="0" borderId="0" xfId="0" applyFont="1"/>
    <xf numFmtId="1" fontId="35" fillId="0" borderId="16" xfId="0" applyNumberFormat="1" applyFont="1" applyBorder="1" applyAlignment="1">
      <alignment horizontal="center"/>
    </xf>
    <xf numFmtId="1" fontId="35" fillId="0" borderId="14" xfId="0" applyNumberFormat="1" applyFont="1" applyFill="1" applyBorder="1" applyAlignment="1">
      <alignment horizontal="center"/>
    </xf>
    <xf numFmtId="0" fontId="35" fillId="0" borderId="16" xfId="0" applyFont="1" applyBorder="1" applyAlignment="1">
      <alignment horizontal="justify" wrapText="1"/>
    </xf>
    <xf numFmtId="0" fontId="35" fillId="0" borderId="16" xfId="0" applyFont="1" applyBorder="1" applyAlignment="1">
      <alignment vertical="top" wrapText="1"/>
    </xf>
    <xf numFmtId="0" fontId="35" fillId="0" borderId="19" xfId="0" applyFont="1" applyFill="1" applyBorder="1" applyAlignment="1">
      <alignment vertical="top" wrapText="1"/>
    </xf>
    <xf numFmtId="0" fontId="0" fillId="0" borderId="0" xfId="0" applyBorder="1"/>
    <xf numFmtId="0" fontId="35" fillId="0" borderId="16" xfId="55" applyFont="1" applyBorder="1" applyAlignment="1">
      <alignment horizontal="left" wrapText="1"/>
    </xf>
    <xf numFmtId="0" fontId="35" fillId="0" borderId="16" xfId="0" applyFont="1" applyFill="1" applyBorder="1" applyAlignment="1">
      <alignment horizontal="justify"/>
    </xf>
    <xf numFmtId="165" fontId="35" fillId="0" borderId="14" xfId="55" applyNumberFormat="1" applyFont="1" applyBorder="1" applyAlignment="1">
      <alignment horizontal="center"/>
    </xf>
    <xf numFmtId="165" fontId="35" fillId="0" borderId="16" xfId="55" applyNumberFormat="1" applyFont="1" applyBorder="1" applyAlignment="1">
      <alignment horizontal="center"/>
    </xf>
    <xf numFmtId="0" fontId="2" fillId="0" borderId="0" xfId="55" applyFont="1"/>
    <xf numFmtId="0" fontId="5" fillId="0" borderId="0" xfId="54" applyFill="1"/>
    <xf numFmtId="0" fontId="0" fillId="11" borderId="0" xfId="0" applyFill="1"/>
    <xf numFmtId="0" fontId="8" fillId="11" borderId="0" xfId="11" applyFill="1"/>
    <xf numFmtId="1" fontId="36" fillId="11" borderId="15" xfId="0" applyNumberFormat="1" applyFont="1" applyFill="1" applyBorder="1" applyAlignment="1">
      <alignment horizontal="center" wrapText="1"/>
    </xf>
    <xf numFmtId="165" fontId="36" fillId="11" borderId="15" xfId="0" applyNumberFormat="1" applyFont="1" applyFill="1" applyBorder="1" applyAlignment="1">
      <alignment horizontal="center" wrapText="1"/>
    </xf>
    <xf numFmtId="1" fontId="36" fillId="11" borderId="15" xfId="0" applyNumberFormat="1" applyFont="1" applyFill="1" applyBorder="1" applyAlignment="1">
      <alignment horizontal="center"/>
    </xf>
    <xf numFmtId="0" fontId="2" fillId="11" borderId="0" xfId="55" applyFont="1" applyFill="1"/>
    <xf numFmtId="0" fontId="34" fillId="12" borderId="0" xfId="1" applyFont="1" applyFill="1" applyAlignment="1"/>
    <xf numFmtId="0" fontId="24" fillId="12" borderId="0" xfId="1" applyFont="1" applyFill="1"/>
    <xf numFmtId="0" fontId="0" fillId="12" borderId="0" xfId="0" applyFill="1"/>
    <xf numFmtId="0" fontId="1" fillId="0" borderId="0" xfId="55" applyFont="1"/>
    <xf numFmtId="0" fontId="2" fillId="0" borderId="0" xfId="55" applyFont="1" applyFill="1"/>
    <xf numFmtId="0" fontId="29" fillId="0" borderId="0" xfId="11" applyNumberFormat="1" applyFont="1" applyBorder="1" applyAlignment="1"/>
    <xf numFmtId="0" fontId="34" fillId="9" borderId="0" xfId="1" applyFont="1" applyFill="1" applyAlignment="1">
      <alignment horizontal="left" wrapText="1"/>
    </xf>
    <xf numFmtId="0" fontId="26" fillId="0" borderId="0" xfId="1" applyFont="1" applyAlignment="1">
      <alignment horizontal="left" wrapText="1"/>
    </xf>
    <xf numFmtId="0" fontId="25" fillId="0" borderId="0" xfId="1" applyFont="1" applyAlignment="1">
      <alignment horizontal="left" wrapText="1"/>
    </xf>
    <xf numFmtId="0" fontId="35" fillId="0" borderId="10" xfId="0" applyFont="1" applyBorder="1" applyAlignment="1">
      <alignment horizontal="justify"/>
    </xf>
    <xf numFmtId="0" fontId="35" fillId="0" borderId="11" xfId="0" applyFont="1" applyBorder="1" applyAlignment="1">
      <alignment horizontal="justify"/>
    </xf>
    <xf numFmtId="0" fontId="35" fillId="0" borderId="12" xfId="0" applyFont="1" applyBorder="1" applyAlignment="1">
      <alignment horizontal="justify"/>
    </xf>
    <xf numFmtId="0" fontId="35" fillId="0" borderId="10" xfId="0" applyFont="1" applyBorder="1" applyAlignment="1">
      <alignment horizontal="justify" wrapText="1"/>
    </xf>
    <xf numFmtId="0" fontId="35" fillId="0" borderId="12" xfId="0" applyFont="1" applyBorder="1" applyAlignment="1">
      <alignment horizontal="justify" wrapText="1"/>
    </xf>
    <xf numFmtId="0" fontId="35" fillId="0" borderId="10" xfId="0" applyFont="1" applyBorder="1" applyAlignment="1">
      <alignment horizontal="left" vertical="top"/>
    </xf>
    <xf numFmtId="0" fontId="35" fillId="0" borderId="11" xfId="0" applyFont="1" applyBorder="1" applyAlignment="1">
      <alignment horizontal="left" vertical="top"/>
    </xf>
    <xf numFmtId="0" fontId="35" fillId="0" borderId="12" xfId="0" applyFont="1" applyBorder="1" applyAlignment="1">
      <alignment horizontal="left" vertical="top"/>
    </xf>
    <xf numFmtId="0" fontId="35" fillId="0" borderId="10" xfId="0" applyFont="1" applyBorder="1" applyAlignment="1">
      <alignment horizontal="left" vertical="top" wrapText="1"/>
    </xf>
    <xf numFmtId="0" fontId="35" fillId="0" borderId="12" xfId="0" applyFont="1" applyBorder="1" applyAlignment="1">
      <alignment horizontal="left" vertical="top" wrapText="1"/>
    </xf>
    <xf numFmtId="0" fontId="35" fillId="0" borderId="13" xfId="55" applyFont="1" applyBorder="1" applyAlignment="1">
      <alignment horizontal="center"/>
    </xf>
    <xf numFmtId="0" fontId="35" fillId="0" borderId="14" xfId="55" applyFont="1" applyBorder="1" applyAlignment="1">
      <alignment horizontal="center"/>
    </xf>
    <xf numFmtId="0" fontId="35" fillId="0" borderId="9" xfId="55" applyFont="1" applyBorder="1" applyAlignment="1">
      <alignment horizontal="center"/>
    </xf>
    <xf numFmtId="0" fontId="29" fillId="0" borderId="0" xfId="11" applyFont="1" applyBorder="1" applyAlignment="1">
      <alignment horizontal="left" wrapText="1"/>
    </xf>
    <xf numFmtId="0" fontId="35" fillId="0" borderId="11" xfId="0" applyFont="1" applyBorder="1" applyAlignment="1">
      <alignment horizontal="left" vertical="top" wrapText="1"/>
    </xf>
    <xf numFmtId="0" fontId="35" fillId="0" borderId="9" xfId="0" applyFont="1" applyBorder="1" applyAlignment="1">
      <alignment horizontal="justify" vertical="top" wrapText="1"/>
    </xf>
    <xf numFmtId="0" fontId="35" fillId="0" borderId="14" xfId="0" applyFont="1" applyBorder="1" applyAlignment="1">
      <alignment horizontal="justify" vertical="top" wrapText="1"/>
    </xf>
    <xf numFmtId="0" fontId="35" fillId="0" borderId="9" xfId="0" applyFont="1" applyBorder="1" applyAlignment="1">
      <alignment horizontal="center" vertical="top" wrapText="1"/>
    </xf>
    <xf numFmtId="0" fontId="35" fillId="0" borderId="14" xfId="0" applyFont="1" applyBorder="1" applyAlignment="1">
      <alignment horizontal="center" vertical="top" wrapText="1"/>
    </xf>
    <xf numFmtId="0" fontId="35" fillId="0" borderId="13" xfId="55" applyFont="1" applyBorder="1" applyAlignment="1">
      <alignment horizontal="center" wrapText="1"/>
    </xf>
    <xf numFmtId="0" fontId="35" fillId="0" borderId="14" xfId="55" applyFont="1" applyBorder="1" applyAlignment="1">
      <alignment horizontal="center" wrapText="1"/>
    </xf>
    <xf numFmtId="0" fontId="0" fillId="0" borderId="0" xfId="0" applyAlignment="1">
      <alignment horizontal="left" wrapText="1"/>
    </xf>
  </cellXfs>
  <cellStyles count="57">
    <cellStyle name="Collegamento ipertestuale" xfId="2" builtinId="8"/>
    <cellStyle name="Euro" xfId="3"/>
    <cellStyle name="Fiancata" xfId="4"/>
    <cellStyle name="Intero" xfId="5"/>
    <cellStyle name="Migliaia (0)_6_appendice" xfId="6"/>
    <cellStyle name="Migliaia [0] 2" xfId="8"/>
    <cellStyle name="Migliaia [0] 3" xfId="9"/>
    <cellStyle name="Migliaia [0] 4" xfId="7"/>
    <cellStyle name="Normal 2" xfId="54"/>
    <cellStyle name="Normal_Fig. 4.1" xfId="56"/>
    <cellStyle name="Normale" xfId="0" builtinId="0"/>
    <cellStyle name="Normale 2" xfId="10"/>
    <cellStyle name="Normale 2 2" xfId="11"/>
    <cellStyle name="Normale 2 3" xfId="12"/>
    <cellStyle name="Normale 3" xfId="13"/>
    <cellStyle name="Normale 3 2" xfId="14"/>
    <cellStyle name="Normale 4" xfId="15"/>
    <cellStyle name="Normale 5" xfId="16"/>
    <cellStyle name="Normale 6" xfId="1"/>
    <cellStyle name="Normale 7" xfId="55"/>
    <cellStyle name="Nuovo" xfId="17"/>
    <cellStyle name="Percentuale 2" xfId="18"/>
    <cellStyle name="Stile Dati" xfId="19"/>
    <cellStyle name="Stile Dati Regioni" xfId="20"/>
    <cellStyle name="T_decimale(1)" xfId="21"/>
    <cellStyle name="T_decimale(2)" xfId="22"/>
    <cellStyle name="T_fiancata" xfId="23"/>
    <cellStyle name="T_fiancata_ind" xfId="24"/>
    <cellStyle name="T_fonte" xfId="25"/>
    <cellStyle name="T_intero" xfId="26"/>
    <cellStyle name="T_intero_ASSE I - Indicatori QCS 2000-06" xfId="27"/>
    <cellStyle name="T_intero_ind" xfId="28"/>
    <cellStyle name="T_intestazione" xfId="29"/>
    <cellStyle name="T_intestazione bassa" xfId="30"/>
    <cellStyle name="T_intestazione bassa_20070223- Obiettivi di servizio" xfId="31"/>
    <cellStyle name="T_intestazione bassa_ASSE I - Indicatori QCS 2000-06" xfId="32"/>
    <cellStyle name="T_intestazione bassa_ASSE III - Indicatori QCS 2000-06" xfId="33"/>
    <cellStyle name="T_intestazione bassa_ASSE V - Indicatori QCS 2000-06" xfId="34"/>
    <cellStyle name="T_intestazione bassa_ASSE VI - Indicatori QCS 2000-06" xfId="35"/>
    <cellStyle name="T_intestazione bassa_Indicatori Asse VI" xfId="36"/>
    <cellStyle name="T_intestazione_20070223- Obiettivi di servizio" xfId="37"/>
    <cellStyle name="T_intestazione_ASSE I - Indicatori QCS 2000-06" xfId="38"/>
    <cellStyle name="T_intestazione_ASSE III - Indicatori QCS 2000-06" xfId="39"/>
    <cellStyle name="T_intestazione_ASSE V - Indicatori QCS 2000-06" xfId="40"/>
    <cellStyle name="T_sottotitolo" xfId="41"/>
    <cellStyle name="T_sottotitolo_20070223- Obiettivi di servizio" xfId="42"/>
    <cellStyle name="T_sottotitolo_ASSE I - Indicatori QCS 2000-06" xfId="43"/>
    <cellStyle name="T_sottotitolo_ASSE III - Indicatori QCS 2000-06" xfId="44"/>
    <cellStyle name="T_sottotitolo_ASSE V - Indicatori QCS 2000-06" xfId="45"/>
    <cellStyle name="T_titolo" xfId="46"/>
    <cellStyle name="T_titolo_20070223- Obiettivi di servizio" xfId="47"/>
    <cellStyle name="T_titolo_ASSE I - Indicatori QCS 2000-06" xfId="48"/>
    <cellStyle name="T_titolo_ASSE III - Indicatori QCS 2000-06" xfId="49"/>
    <cellStyle name="T_titolo_ASSE V - Indicatori QCS 2000-06" xfId="50"/>
    <cellStyle name="Testata" xfId="51"/>
    <cellStyle name="Tracciato" xfId="52"/>
    <cellStyle name="Valuta (0)_6_appendice" xfId="53"/>
  </cellStyles>
  <dxfs count="0"/>
  <tableStyles count="0" defaultTableStyle="TableStyleMedium2" defaultPivotStyle="PivotStyleLight16"/>
  <colors>
    <mruColors>
      <color rgb="FFFFC6B9"/>
      <color rgb="FFFF896D"/>
      <color rgb="FFDA0000"/>
      <color rgb="FFED5C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2.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r>
              <a:rPr lang="it-IT" sz="1000">
                <a:latin typeface="Century Gothic" panose="020B0502020202020204" pitchFamily="34" charset="0"/>
              </a:rPr>
              <a:t>Low performer in matematica</a:t>
            </a:r>
          </a:p>
        </c:rich>
      </c:tx>
      <c:layout>
        <c:manualLayout>
          <c:xMode val="edge"/>
          <c:yMode val="edge"/>
          <c:x val="0.31350518425115853"/>
          <c:y val="3.6909138876208045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0.17775796043605988"/>
          <c:y val="0.15354662162773824"/>
          <c:w val="0.68325143125565779"/>
          <c:h val="0.73726296690492277"/>
        </c:manualLayout>
      </c:layout>
      <c:lineChart>
        <c:grouping val="standard"/>
        <c:varyColors val="0"/>
        <c:ser>
          <c:idx val="0"/>
          <c:order val="0"/>
          <c:tx>
            <c:strRef>
              <c:f>fig_g1!$A$32</c:f>
              <c:strCache>
                <c:ptCount val="1"/>
                <c:pt idx="0">
                  <c:v>Piemonte</c:v>
                </c:pt>
              </c:strCache>
            </c:strRef>
          </c:tx>
          <c:spPr>
            <a:ln w="44450"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01-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02-5A5C-4637-978B-CA937AC6F979}"/>
                </c:ext>
              </c:extLst>
            </c:dLbl>
            <c:dLbl>
              <c:idx val="3"/>
              <c:delete val="1"/>
              <c:extLst>
                <c:ext xmlns:c15="http://schemas.microsoft.com/office/drawing/2012/chart" uri="{CE6537A1-D6FC-4f65-9D91-7224C49458BB}"/>
                <c:ext xmlns:c16="http://schemas.microsoft.com/office/drawing/2014/chart" uri="{C3380CC4-5D6E-409C-BE32-E72D297353CC}">
                  <c16:uniqueId val="{00000003-5A5C-4637-978B-CA937AC6F979}"/>
                </c:ext>
              </c:extLst>
            </c:dLbl>
            <c:dLbl>
              <c:idx val="4"/>
              <c:layout>
                <c:manualLayout>
                  <c:x val="1.8766272722705417E-2"/>
                  <c:y val="-4.106008739655692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3CD-4249-BFE5-C46E2E1072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fig_g1!$C$31:$G$31</c:f>
              <c:numCache>
                <c:formatCode>0</c:formatCode>
                <c:ptCount val="5"/>
                <c:pt idx="0">
                  <c:v>2021</c:v>
                </c:pt>
                <c:pt idx="1">
                  <c:v>2022</c:v>
                </c:pt>
                <c:pt idx="2">
                  <c:v>2023</c:v>
                </c:pt>
                <c:pt idx="3">
                  <c:v>2024</c:v>
                </c:pt>
                <c:pt idx="4">
                  <c:v>2025</c:v>
                </c:pt>
              </c:numCache>
            </c:numRef>
          </c:cat>
          <c:val>
            <c:numRef>
              <c:f>fig_g1!$C$32:$G$32</c:f>
              <c:numCache>
                <c:formatCode>0</c:formatCode>
                <c:ptCount val="5"/>
                <c:pt idx="0">
                  <c:v>40</c:v>
                </c:pt>
                <c:pt idx="1">
                  <c:v>38.948606877373123</c:v>
                </c:pt>
                <c:pt idx="2">
                  <c:v>39.6</c:v>
                </c:pt>
                <c:pt idx="3">
                  <c:v>40.4</c:v>
                </c:pt>
                <c:pt idx="4">
                  <c:v>41.4</c:v>
                </c:pt>
              </c:numCache>
            </c:numRef>
          </c:val>
          <c:smooth val="0"/>
          <c:extLst>
            <c:ext xmlns:c16="http://schemas.microsoft.com/office/drawing/2014/chart" uri="{C3380CC4-5D6E-409C-BE32-E72D297353CC}">
              <c16:uniqueId val="{00000004-5A5C-4637-978B-CA937AC6F979}"/>
            </c:ext>
          </c:extLst>
        </c:ser>
        <c:ser>
          <c:idx val="1"/>
          <c:order val="1"/>
          <c:tx>
            <c:strRef>
              <c:f>fig_g1!$A$33</c:f>
              <c:strCache>
                <c:ptCount val="1"/>
                <c:pt idx="0">
                  <c:v>Nativi</c:v>
                </c:pt>
              </c:strCache>
            </c:strRef>
          </c:tx>
          <c:spPr>
            <a:ln w="4445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06-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07-5A5C-4637-978B-CA937AC6F979}"/>
                </c:ext>
              </c:extLst>
            </c:dLbl>
            <c:dLbl>
              <c:idx val="3"/>
              <c:delete val="1"/>
              <c:extLst>
                <c:ext xmlns:c15="http://schemas.microsoft.com/office/drawing/2012/chart" uri="{CE6537A1-D6FC-4f65-9D91-7224C49458BB}"/>
                <c:ext xmlns:c16="http://schemas.microsoft.com/office/drawing/2014/chart" uri="{C3380CC4-5D6E-409C-BE32-E72D297353CC}">
                  <c16:uniqueId val="{00000008-5A5C-4637-978B-CA937AC6F979}"/>
                </c:ext>
              </c:extLst>
            </c:dLbl>
            <c:dLbl>
              <c:idx val="4"/>
              <c:layout>
                <c:manualLayout>
                  <c:x val="-9.3831363613527084E-3"/>
                  <c:y val="6.15901310948365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3CD-4249-BFE5-C46E2E1072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fig_g1!$C$31:$G$31</c:f>
              <c:numCache>
                <c:formatCode>0</c:formatCode>
                <c:ptCount val="5"/>
                <c:pt idx="0">
                  <c:v>2021</c:v>
                </c:pt>
                <c:pt idx="1">
                  <c:v>2022</c:v>
                </c:pt>
                <c:pt idx="2">
                  <c:v>2023</c:v>
                </c:pt>
                <c:pt idx="3">
                  <c:v>2024</c:v>
                </c:pt>
                <c:pt idx="4">
                  <c:v>2025</c:v>
                </c:pt>
              </c:numCache>
            </c:numRef>
          </c:cat>
          <c:val>
            <c:numRef>
              <c:f>fig_g1!$C$33:$G$33</c:f>
              <c:numCache>
                <c:formatCode>0</c:formatCode>
                <c:ptCount val="5"/>
                <c:pt idx="0">
                  <c:v>37.700000000000003</c:v>
                </c:pt>
                <c:pt idx="1">
                  <c:v>31</c:v>
                </c:pt>
                <c:pt idx="2">
                  <c:v>31.6</c:v>
                </c:pt>
                <c:pt idx="3">
                  <c:v>39.299999999999997</c:v>
                </c:pt>
                <c:pt idx="4">
                  <c:v>38.6</c:v>
                </c:pt>
              </c:numCache>
            </c:numRef>
          </c:val>
          <c:smooth val="0"/>
          <c:extLst>
            <c:ext xmlns:c16="http://schemas.microsoft.com/office/drawing/2014/chart" uri="{C3380CC4-5D6E-409C-BE32-E72D297353CC}">
              <c16:uniqueId val="{00000009-5A5C-4637-978B-CA937AC6F979}"/>
            </c:ext>
          </c:extLst>
        </c:ser>
        <c:ser>
          <c:idx val="2"/>
          <c:order val="2"/>
          <c:tx>
            <c:strRef>
              <c:f>fig_g1!$A$34</c:f>
              <c:strCache>
                <c:ptCount val="1"/>
                <c:pt idx="0">
                  <c:v>Stranieri II generazione</c:v>
                </c:pt>
              </c:strCache>
            </c:strRef>
          </c:tx>
          <c:spPr>
            <a:ln w="4445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0B-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0C-5A5C-4637-978B-CA937AC6F979}"/>
                </c:ext>
              </c:extLst>
            </c:dLbl>
            <c:dLbl>
              <c:idx val="3"/>
              <c:delete val="1"/>
              <c:extLst>
                <c:ext xmlns:c15="http://schemas.microsoft.com/office/drawing/2012/chart" uri="{CE6537A1-D6FC-4f65-9D91-7224C49458BB}"/>
                <c:ext xmlns:c16="http://schemas.microsoft.com/office/drawing/2014/chart" uri="{C3380CC4-5D6E-409C-BE32-E72D297353CC}">
                  <c16:uniqueId val="{0000000D-5A5C-4637-978B-CA937AC6F979}"/>
                </c:ext>
              </c:extLst>
            </c:dLbl>
            <c:dLbl>
              <c:idx val="4"/>
              <c:layout>
                <c:manualLayout>
                  <c:x val="1.1468145293993593E-16"/>
                  <c:y val="-6.15901310948365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3CD-4249-BFE5-C46E2E1072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fig_g1!$C$31:$G$31</c:f>
              <c:numCache>
                <c:formatCode>0</c:formatCode>
                <c:ptCount val="5"/>
                <c:pt idx="0">
                  <c:v>2021</c:v>
                </c:pt>
                <c:pt idx="1">
                  <c:v>2022</c:v>
                </c:pt>
                <c:pt idx="2">
                  <c:v>2023</c:v>
                </c:pt>
                <c:pt idx="3">
                  <c:v>2024</c:v>
                </c:pt>
                <c:pt idx="4">
                  <c:v>2025</c:v>
                </c:pt>
              </c:numCache>
            </c:numRef>
          </c:cat>
          <c:val>
            <c:numRef>
              <c:f>fig_g1!$C$34:$G$34</c:f>
              <c:numCache>
                <c:formatCode>0</c:formatCode>
                <c:ptCount val="5"/>
                <c:pt idx="0">
                  <c:v>35.200000000000003</c:v>
                </c:pt>
                <c:pt idx="1">
                  <c:v>47.3</c:v>
                </c:pt>
                <c:pt idx="2">
                  <c:v>65.599999999999994</c:v>
                </c:pt>
                <c:pt idx="3">
                  <c:v>48.5</c:v>
                </c:pt>
                <c:pt idx="4">
                  <c:v>41.7</c:v>
                </c:pt>
              </c:numCache>
            </c:numRef>
          </c:val>
          <c:smooth val="0"/>
          <c:extLst>
            <c:ext xmlns:c16="http://schemas.microsoft.com/office/drawing/2014/chart" uri="{C3380CC4-5D6E-409C-BE32-E72D297353CC}">
              <c16:uniqueId val="{0000000E-5A5C-4637-978B-CA937AC6F979}"/>
            </c:ext>
          </c:extLst>
        </c:ser>
        <c:ser>
          <c:idx val="3"/>
          <c:order val="3"/>
          <c:tx>
            <c:strRef>
              <c:f>fig_g1!$A$35</c:f>
              <c:strCache>
                <c:ptCount val="1"/>
                <c:pt idx="0">
                  <c:v>Stranieri I generazione</c:v>
                </c:pt>
              </c:strCache>
            </c:strRef>
          </c:tx>
          <c:spPr>
            <a:ln w="44450"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5A5C-4637-978B-CA937AC6F979}"/>
                </c:ext>
              </c:extLst>
            </c:dLbl>
            <c:dLbl>
              <c:idx val="1"/>
              <c:delete val="1"/>
              <c:extLst>
                <c:ext xmlns:c15="http://schemas.microsoft.com/office/drawing/2012/chart" uri="{CE6537A1-D6FC-4f65-9D91-7224C49458BB}"/>
                <c:ext xmlns:c16="http://schemas.microsoft.com/office/drawing/2014/chart" uri="{C3380CC4-5D6E-409C-BE32-E72D297353CC}">
                  <c16:uniqueId val="{00000010-5A5C-4637-978B-CA937AC6F979}"/>
                </c:ext>
              </c:extLst>
            </c:dLbl>
            <c:dLbl>
              <c:idx val="2"/>
              <c:delete val="1"/>
              <c:extLst>
                <c:ext xmlns:c15="http://schemas.microsoft.com/office/drawing/2012/chart" uri="{CE6537A1-D6FC-4f65-9D91-7224C49458BB}"/>
                <c:ext xmlns:c16="http://schemas.microsoft.com/office/drawing/2014/chart" uri="{C3380CC4-5D6E-409C-BE32-E72D297353CC}">
                  <c16:uniqueId val="{00000011-5A5C-4637-978B-CA937AC6F979}"/>
                </c:ext>
              </c:extLst>
            </c:dLbl>
            <c:dLbl>
              <c:idx val="3"/>
              <c:delete val="1"/>
              <c:extLst>
                <c:ext xmlns:c15="http://schemas.microsoft.com/office/drawing/2012/chart" uri="{CE6537A1-D6FC-4f65-9D91-7224C49458BB}"/>
                <c:ext xmlns:c16="http://schemas.microsoft.com/office/drawing/2014/chart" uri="{C3380CC4-5D6E-409C-BE32-E72D297353CC}">
                  <c16:uniqueId val="{00000012-5A5C-4637-978B-CA937AC6F979}"/>
                </c:ext>
              </c:extLst>
            </c:dLbl>
            <c:dLbl>
              <c:idx val="4"/>
              <c:layout>
                <c:manualLayout>
                  <c:x val="-6.2554242409016908E-3"/>
                  <c:y val="-5.74841223551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3CD-4249-BFE5-C46E2E1072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fig_g1!$C$31:$G$31</c:f>
              <c:numCache>
                <c:formatCode>0</c:formatCode>
                <c:ptCount val="5"/>
                <c:pt idx="0">
                  <c:v>2021</c:v>
                </c:pt>
                <c:pt idx="1">
                  <c:v>2022</c:v>
                </c:pt>
                <c:pt idx="2">
                  <c:v>2023</c:v>
                </c:pt>
                <c:pt idx="3">
                  <c:v>2024</c:v>
                </c:pt>
                <c:pt idx="4">
                  <c:v>2025</c:v>
                </c:pt>
              </c:numCache>
            </c:numRef>
          </c:cat>
          <c:val>
            <c:numRef>
              <c:f>fig_g1!$C$35:$G$35</c:f>
              <c:numCache>
                <c:formatCode>0</c:formatCode>
                <c:ptCount val="5"/>
                <c:pt idx="0">
                  <c:v>69.400000000000006</c:v>
                </c:pt>
                <c:pt idx="1">
                  <c:v>70</c:v>
                </c:pt>
                <c:pt idx="2">
                  <c:v>85.899999999999991</c:v>
                </c:pt>
                <c:pt idx="3">
                  <c:v>60.7</c:v>
                </c:pt>
                <c:pt idx="4">
                  <c:v>58</c:v>
                </c:pt>
              </c:numCache>
            </c:numRef>
          </c:val>
          <c:smooth val="0"/>
          <c:extLst>
            <c:ext xmlns:c16="http://schemas.microsoft.com/office/drawing/2014/chart" uri="{C3380CC4-5D6E-409C-BE32-E72D297353CC}">
              <c16:uniqueId val="{00000013-5A5C-4637-978B-CA937AC6F979}"/>
            </c:ext>
          </c:extLst>
        </c:ser>
        <c:dLbls>
          <c:showLegendKey val="0"/>
          <c:showVal val="0"/>
          <c:showCatName val="0"/>
          <c:showSerName val="0"/>
          <c:showPercent val="0"/>
          <c:showBubbleSize val="0"/>
        </c:dLbls>
        <c:smooth val="0"/>
        <c:axId val="246670367"/>
        <c:axId val="246667455"/>
      </c:lineChart>
      <c:catAx>
        <c:axId val="24667036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67455"/>
        <c:crosses val="autoZero"/>
        <c:auto val="1"/>
        <c:lblAlgn val="ctr"/>
        <c:lblOffset val="100"/>
        <c:noMultiLvlLbl val="0"/>
      </c:catAx>
      <c:valAx>
        <c:axId val="246667455"/>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7036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matematica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fig_g4!$B$21</c:f>
              <c:strCache>
                <c:ptCount val="1"/>
                <c:pt idx="0">
                  <c:v>2023</c:v>
                </c:pt>
              </c:strCache>
            </c:strRef>
          </c:tx>
          <c:spPr>
            <a:solidFill>
              <a:srgbClr val="FFC6B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fig_g4!$B$27:$B$28</c:f>
              <c:numCache>
                <c:formatCode>0</c:formatCode>
                <c:ptCount val="2"/>
                <c:pt idx="0">
                  <c:v>36.799999999999997</c:v>
                </c:pt>
                <c:pt idx="1">
                  <c:v>40.799999999999997</c:v>
                </c:pt>
              </c:numCache>
            </c:numRef>
          </c:val>
          <c:extLst>
            <c:ext xmlns:c16="http://schemas.microsoft.com/office/drawing/2014/chart" uri="{C3380CC4-5D6E-409C-BE32-E72D297353CC}">
              <c16:uniqueId val="{00000000-D551-4F1B-BB53-E7D9A2E4F69E}"/>
            </c:ext>
          </c:extLst>
        </c:ser>
        <c:ser>
          <c:idx val="1"/>
          <c:order val="1"/>
          <c:tx>
            <c:strRef>
              <c:f>fig_g4!$C$21</c:f>
              <c:strCache>
                <c:ptCount val="1"/>
                <c:pt idx="0">
                  <c:v>2024</c:v>
                </c:pt>
              </c:strCache>
            </c:strRef>
          </c:tx>
          <c:spPr>
            <a:solidFill>
              <a:srgbClr val="FF896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fig_g4!$C$27:$C$28</c:f>
              <c:numCache>
                <c:formatCode>0</c:formatCode>
                <c:ptCount val="2"/>
                <c:pt idx="0">
                  <c:v>33.6</c:v>
                </c:pt>
                <c:pt idx="1">
                  <c:v>38.900000000000006</c:v>
                </c:pt>
              </c:numCache>
            </c:numRef>
          </c:val>
          <c:extLst>
            <c:ext xmlns:c16="http://schemas.microsoft.com/office/drawing/2014/chart" uri="{C3380CC4-5D6E-409C-BE32-E72D297353CC}">
              <c16:uniqueId val="{00000001-D551-4F1B-BB53-E7D9A2E4F69E}"/>
            </c:ext>
          </c:extLst>
        </c:ser>
        <c:ser>
          <c:idx val="2"/>
          <c:order val="2"/>
          <c:tx>
            <c:strRef>
              <c:f>fig_g4!$D$21</c:f>
              <c:strCache>
                <c:ptCount val="1"/>
                <c:pt idx="0">
                  <c:v>2025</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fig_g4!$A$27:$A$28</c:f>
              <c:strCache>
                <c:ptCount val="2"/>
                <c:pt idx="0">
                  <c:v>II secondaria II grado</c:v>
                </c:pt>
                <c:pt idx="1">
                  <c:v>V secondaria II grado </c:v>
                </c:pt>
              </c:strCache>
            </c:strRef>
          </c:cat>
          <c:val>
            <c:numRef>
              <c:f>fig_g4!$D$27:$D$28</c:f>
              <c:numCache>
                <c:formatCode>0</c:formatCode>
                <c:ptCount val="2"/>
                <c:pt idx="0">
                  <c:v>37.6</c:v>
                </c:pt>
                <c:pt idx="1">
                  <c:v>45</c:v>
                </c:pt>
              </c:numCache>
            </c:numRef>
          </c:val>
          <c:extLst>
            <c:ext xmlns:c16="http://schemas.microsoft.com/office/drawing/2014/chart" uri="{C3380CC4-5D6E-409C-BE32-E72D297353CC}">
              <c16:uniqueId val="{00000003-D551-4F1B-BB53-E7D9A2E4F69E}"/>
            </c:ext>
          </c:extLst>
        </c:ser>
        <c:dLbls>
          <c:showLegendKey val="0"/>
          <c:showVal val="0"/>
          <c:showCatName val="0"/>
          <c:showSerName val="0"/>
          <c:showPercent val="0"/>
          <c:showBubbleSize val="0"/>
        </c:dLbls>
        <c:gapWidth val="218"/>
        <c:overlap val="-13"/>
        <c:axId val="246670367"/>
        <c:axId val="246667455"/>
      </c:barChart>
      <c:catAx>
        <c:axId val="246670367"/>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max val="45"/>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Low performer</a:t>
            </a:r>
          </a:p>
        </c:rich>
      </c:tx>
      <c:layout>
        <c:manualLayout>
          <c:xMode val="edge"/>
          <c:yMode val="edge"/>
          <c:x val="3.3152409346889878E-4"/>
          <c:y val="3.875968992248062E-3"/>
        </c:manualLayout>
      </c:layout>
      <c:overlay val="0"/>
      <c:spPr>
        <a:noFill/>
        <a:ln>
          <a:noFill/>
        </a:ln>
        <a:effectLst/>
      </c:spPr>
      <c:txPr>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0.20565157605777287"/>
          <c:y val="0.12010315571018761"/>
          <c:w val="0.62866964765159861"/>
          <c:h val="0.77691845205395971"/>
        </c:manualLayout>
      </c:layout>
      <c:barChart>
        <c:barDir val="bar"/>
        <c:grouping val="clustered"/>
        <c:varyColors val="0"/>
        <c:ser>
          <c:idx val="0"/>
          <c:order val="0"/>
          <c:tx>
            <c:strRef>
              <c:f>fig_g5!$B$29</c:f>
              <c:strCache>
                <c:ptCount val="1"/>
                <c:pt idx="0">
                  <c:v>Italiano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fig_g5!$A$30:$A$35</c:f>
              <c:strCache>
                <c:ptCount val="6"/>
                <c:pt idx="0">
                  <c:v>Emilia Romagna </c:v>
                </c:pt>
                <c:pt idx="1">
                  <c:v>Veneto</c:v>
                </c:pt>
                <c:pt idx="2">
                  <c:v>Lombardia</c:v>
                </c:pt>
                <c:pt idx="3">
                  <c:v>Piemonte</c:v>
                </c:pt>
                <c:pt idx="4">
                  <c:v>Nord Ovest</c:v>
                </c:pt>
                <c:pt idx="5">
                  <c:v>Italia</c:v>
                </c:pt>
              </c:strCache>
            </c:strRef>
          </c:cat>
          <c:val>
            <c:numRef>
              <c:f>fig_g5!$B$30:$B$35</c:f>
              <c:numCache>
                <c:formatCode>0</c:formatCode>
                <c:ptCount val="6"/>
                <c:pt idx="0">
                  <c:v>42.2</c:v>
                </c:pt>
                <c:pt idx="1">
                  <c:v>36.799999999999997</c:v>
                </c:pt>
                <c:pt idx="2">
                  <c:v>37.799999999999997</c:v>
                </c:pt>
                <c:pt idx="3">
                  <c:v>42.8</c:v>
                </c:pt>
                <c:pt idx="4">
                  <c:v>40</c:v>
                </c:pt>
                <c:pt idx="5">
                  <c:v>48.3</c:v>
                </c:pt>
              </c:numCache>
            </c:numRef>
          </c:val>
          <c:extLst>
            <c:ext xmlns:c16="http://schemas.microsoft.com/office/drawing/2014/chart" uri="{C3380CC4-5D6E-409C-BE32-E72D297353CC}">
              <c16:uniqueId val="{00000009-5F88-4F91-B321-5E007CB7A2E9}"/>
            </c:ext>
          </c:extLst>
        </c:ser>
        <c:ser>
          <c:idx val="1"/>
          <c:order val="1"/>
          <c:tx>
            <c:strRef>
              <c:f>fig_g5!$C$29</c:f>
              <c:strCache>
                <c:ptCount val="1"/>
                <c:pt idx="0">
                  <c:v>Matematica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fig_g5!$A$30:$A$35</c:f>
              <c:strCache>
                <c:ptCount val="6"/>
                <c:pt idx="0">
                  <c:v>Emilia Romagna </c:v>
                </c:pt>
                <c:pt idx="1">
                  <c:v>Veneto</c:v>
                </c:pt>
                <c:pt idx="2">
                  <c:v>Lombardia</c:v>
                </c:pt>
                <c:pt idx="3">
                  <c:v>Piemonte</c:v>
                </c:pt>
                <c:pt idx="4">
                  <c:v>Nord Ovest</c:v>
                </c:pt>
                <c:pt idx="5">
                  <c:v>Italia</c:v>
                </c:pt>
              </c:strCache>
            </c:strRef>
          </c:cat>
          <c:val>
            <c:numRef>
              <c:f>fig_g5!$C$30:$C$35</c:f>
              <c:numCache>
                <c:formatCode>0</c:formatCode>
                <c:ptCount val="6"/>
                <c:pt idx="0">
                  <c:v>41.8</c:v>
                </c:pt>
                <c:pt idx="1">
                  <c:v>36.5</c:v>
                </c:pt>
                <c:pt idx="2">
                  <c:v>38.4</c:v>
                </c:pt>
                <c:pt idx="3">
                  <c:v>44.8</c:v>
                </c:pt>
                <c:pt idx="4">
                  <c:v>41.2</c:v>
                </c:pt>
                <c:pt idx="5">
                  <c:v>50.8</c:v>
                </c:pt>
              </c:numCache>
            </c:numRef>
          </c:val>
          <c:extLst>
            <c:ext xmlns:c16="http://schemas.microsoft.com/office/drawing/2014/chart" uri="{C3380CC4-5D6E-409C-BE32-E72D297353CC}">
              <c16:uniqueId val="{0000000B-5F88-4F91-B321-5E007CB7A2E9}"/>
            </c:ext>
          </c:extLst>
        </c:ser>
        <c:dLbls>
          <c:showLegendKey val="0"/>
          <c:showVal val="0"/>
          <c:showCatName val="0"/>
          <c:showSerName val="0"/>
          <c:showPercent val="0"/>
          <c:showBubbleSize val="0"/>
        </c:dLbls>
        <c:gapWidth val="100"/>
        <c:axId val="108615936"/>
        <c:axId val="108642304"/>
      </c:barChart>
      <c:catAx>
        <c:axId val="108615936"/>
        <c:scaling>
          <c:orientation val="minMax"/>
        </c:scaling>
        <c:delete val="0"/>
        <c:axPos val="l"/>
        <c:majorGridlines>
          <c:spPr>
            <a:ln w="6350" cap="flat" cmpd="sng" algn="ctr">
              <a:solidFill>
                <a:schemeClr val="bg1">
                  <a:lumMod val="95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42304"/>
        <c:crosses val="autoZero"/>
        <c:auto val="1"/>
        <c:lblAlgn val="ctr"/>
        <c:lblOffset val="100"/>
        <c:noMultiLvlLbl val="0"/>
      </c:catAx>
      <c:valAx>
        <c:axId val="108642304"/>
        <c:scaling>
          <c:orientation val="minMax"/>
          <c:max val="70"/>
          <c:min val="20"/>
        </c:scaling>
        <c:delete val="0"/>
        <c:axPos val="b"/>
        <c:majorGridlines>
          <c:spPr>
            <a:ln w="6350" cap="flat" cmpd="sng" algn="ctr">
              <a:solidFill>
                <a:schemeClr val="bg1">
                  <a:lumMod val="95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15936"/>
        <c:crosses val="autoZero"/>
        <c:crossBetween val="between"/>
      </c:valAx>
      <c:spPr>
        <a:noFill/>
        <a:ln>
          <a:noFill/>
        </a:ln>
        <a:effectLst/>
      </c:spPr>
    </c:plotArea>
    <c:legend>
      <c:legendPos val="r"/>
      <c:layout>
        <c:manualLayout>
          <c:xMode val="edge"/>
          <c:yMode val="edge"/>
          <c:x val="0.62129799123217111"/>
          <c:y val="1.7379064618339398E-3"/>
          <c:w val="0.29124770956487528"/>
          <c:h val="0.10649902828621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prstDash val="solid"/>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Low perfomer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709E-2"/>
          <c:y val="3.4784851286681828E-3"/>
        </c:manualLayout>
      </c:layout>
      <c:overlay val="0"/>
      <c:spPr>
        <a:noFill/>
        <a:ln>
          <a:noFill/>
        </a:ln>
        <a:effectLst/>
      </c:spPr>
      <c:txPr>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0.20565146337839846"/>
          <c:y val="0.12753201856712396"/>
          <c:w val="0.62866964765159861"/>
          <c:h val="0.77720545348498327"/>
        </c:manualLayout>
      </c:layout>
      <c:barChart>
        <c:barDir val="bar"/>
        <c:grouping val="clustered"/>
        <c:varyColors val="0"/>
        <c:ser>
          <c:idx val="0"/>
          <c:order val="0"/>
          <c:tx>
            <c:strRef>
              <c:f>fig_g5!$B$38</c:f>
              <c:strCache>
                <c:ptCount val="1"/>
                <c:pt idx="0">
                  <c:v>Italiano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fig_g5!$A$39:$A$44</c:f>
              <c:strCache>
                <c:ptCount val="6"/>
                <c:pt idx="0">
                  <c:v>Emilia Romagna </c:v>
                </c:pt>
                <c:pt idx="1">
                  <c:v>Veneto</c:v>
                </c:pt>
                <c:pt idx="2">
                  <c:v>Lombardia</c:v>
                </c:pt>
                <c:pt idx="3">
                  <c:v>Piemonte</c:v>
                </c:pt>
                <c:pt idx="4">
                  <c:v>Nord Ovest</c:v>
                </c:pt>
                <c:pt idx="5">
                  <c:v>Italia</c:v>
                </c:pt>
              </c:strCache>
            </c:strRef>
          </c:cat>
          <c:val>
            <c:numRef>
              <c:f>fig_g5!$B$39:$B$44</c:f>
              <c:numCache>
                <c:formatCode>0</c:formatCode>
                <c:ptCount val="6"/>
                <c:pt idx="0">
                  <c:v>48.6</c:v>
                </c:pt>
                <c:pt idx="1">
                  <c:v>48.2</c:v>
                </c:pt>
                <c:pt idx="2">
                  <c:v>38.799999999999997</c:v>
                </c:pt>
                <c:pt idx="3">
                  <c:v>46.9</c:v>
                </c:pt>
                <c:pt idx="4">
                  <c:v>43</c:v>
                </c:pt>
                <c:pt idx="5">
                  <c:v>59.5</c:v>
                </c:pt>
              </c:numCache>
            </c:numRef>
          </c:val>
          <c:extLst>
            <c:ext xmlns:c16="http://schemas.microsoft.com/office/drawing/2014/chart" uri="{C3380CC4-5D6E-409C-BE32-E72D297353CC}">
              <c16:uniqueId val="{00000009-AF4A-4A9F-8600-D1602EE5ED6E}"/>
            </c:ext>
          </c:extLst>
        </c:ser>
        <c:ser>
          <c:idx val="1"/>
          <c:order val="1"/>
          <c:tx>
            <c:strRef>
              <c:f>fig_g5!$C$38</c:f>
              <c:strCache>
                <c:ptCount val="1"/>
                <c:pt idx="0">
                  <c:v>Matematica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fig_g5!$A$39:$A$44</c:f>
              <c:strCache>
                <c:ptCount val="6"/>
                <c:pt idx="0">
                  <c:v>Emilia Romagna </c:v>
                </c:pt>
                <c:pt idx="1">
                  <c:v>Veneto</c:v>
                </c:pt>
                <c:pt idx="2">
                  <c:v>Lombardia</c:v>
                </c:pt>
                <c:pt idx="3">
                  <c:v>Piemonte</c:v>
                </c:pt>
                <c:pt idx="4">
                  <c:v>Nord Ovest</c:v>
                </c:pt>
                <c:pt idx="5">
                  <c:v>Italia</c:v>
                </c:pt>
              </c:strCache>
            </c:strRef>
          </c:cat>
          <c:val>
            <c:numRef>
              <c:f>fig_g5!$C$39:$C$44</c:f>
              <c:numCache>
                <c:formatCode>0</c:formatCode>
                <c:ptCount val="6"/>
                <c:pt idx="0">
                  <c:v>55</c:v>
                </c:pt>
                <c:pt idx="1">
                  <c:v>49.5</c:v>
                </c:pt>
                <c:pt idx="2">
                  <c:v>48.9</c:v>
                </c:pt>
                <c:pt idx="3">
                  <c:v>52.2</c:v>
                </c:pt>
                <c:pt idx="4">
                  <c:v>51.099999999999994</c:v>
                </c:pt>
                <c:pt idx="5">
                  <c:v>66.8</c:v>
                </c:pt>
              </c:numCache>
            </c:numRef>
          </c:val>
          <c:extLst>
            <c:ext xmlns:c16="http://schemas.microsoft.com/office/drawing/2014/chart" uri="{C3380CC4-5D6E-409C-BE32-E72D297353CC}">
              <c16:uniqueId val="{0000000A-AF4A-4A9F-8600-D1602EE5ED6E}"/>
            </c:ext>
          </c:extLst>
        </c:ser>
        <c:dLbls>
          <c:showLegendKey val="0"/>
          <c:showVal val="0"/>
          <c:showCatName val="0"/>
          <c:showSerName val="0"/>
          <c:showPercent val="0"/>
          <c:showBubbleSize val="0"/>
        </c:dLbls>
        <c:gapWidth val="100"/>
        <c:axId val="108688896"/>
        <c:axId val="108690432"/>
      </c:barChart>
      <c:catAx>
        <c:axId val="108688896"/>
        <c:scaling>
          <c:orientation val="minMax"/>
        </c:scaling>
        <c:delete val="0"/>
        <c:axPos val="l"/>
        <c:majorGridlines>
          <c:spPr>
            <a:ln w="6350" cap="flat" cmpd="sng" algn="ctr">
              <a:solidFill>
                <a:schemeClr val="bg1">
                  <a:lumMod val="95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90432"/>
        <c:crosses val="autoZero"/>
        <c:auto val="1"/>
        <c:lblAlgn val="ctr"/>
        <c:lblOffset val="100"/>
        <c:noMultiLvlLbl val="0"/>
      </c:catAx>
      <c:valAx>
        <c:axId val="108690432"/>
        <c:scaling>
          <c:orientation val="minMax"/>
          <c:max val="70"/>
          <c:min val="20"/>
        </c:scaling>
        <c:delete val="0"/>
        <c:axPos val="b"/>
        <c:majorGridlines>
          <c:spPr>
            <a:ln w="6350" cap="flat" cmpd="sng" algn="ctr">
              <a:solidFill>
                <a:schemeClr val="bg1">
                  <a:lumMod val="95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88896"/>
        <c:crosses val="autoZero"/>
        <c:crossBetween val="between"/>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MATEMATICA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fig_g6!$B$34</c:f>
              <c:strCache>
                <c:ptCount val="1"/>
                <c:pt idx="0">
                  <c:v>Liceo Scientifico</c:v>
                </c:pt>
              </c:strCache>
            </c:strRef>
          </c:tx>
          <c:spPr>
            <a:ln w="25400" cap="rnd">
              <a:noFill/>
              <a:round/>
            </a:ln>
            <a:effectLst/>
          </c:spPr>
          <c:marker>
            <c:symbol val="x"/>
            <c:size val="9"/>
            <c:spPr>
              <a:solidFill>
                <a:schemeClr val="tx2"/>
              </a:solidFill>
              <a:ln w="9525">
                <a:solidFill>
                  <a:schemeClr val="tx2"/>
                </a:solidFill>
              </a:ln>
              <a:effectLst/>
            </c:spPr>
          </c:marker>
          <c:cat>
            <c:strRef>
              <c:f>fig_g6!$A$35:$A$39</c:f>
              <c:strCache>
                <c:ptCount val="5"/>
                <c:pt idx="0">
                  <c:v>Piemonte</c:v>
                </c:pt>
                <c:pt idx="1">
                  <c:v>Lombardia</c:v>
                </c:pt>
                <c:pt idx="2">
                  <c:v>Veneto</c:v>
                </c:pt>
                <c:pt idx="3">
                  <c:v>Emilia Romagna </c:v>
                </c:pt>
                <c:pt idx="4">
                  <c:v>Italia</c:v>
                </c:pt>
              </c:strCache>
            </c:strRef>
          </c:cat>
          <c:val>
            <c:numRef>
              <c:f>fig_g6!$B$35:$B$39</c:f>
              <c:numCache>
                <c:formatCode>0</c:formatCode>
                <c:ptCount val="5"/>
                <c:pt idx="0">
                  <c:v>237</c:v>
                </c:pt>
                <c:pt idx="1">
                  <c:v>237</c:v>
                </c:pt>
                <c:pt idx="2">
                  <c:v>236</c:v>
                </c:pt>
                <c:pt idx="3">
                  <c:v>237</c:v>
                </c:pt>
                <c:pt idx="4">
                  <c:v>225</c:v>
                </c:pt>
              </c:numCache>
            </c:numRef>
          </c:val>
          <c:smooth val="0"/>
          <c:extLst>
            <c:ext xmlns:c16="http://schemas.microsoft.com/office/drawing/2014/chart" uri="{C3380CC4-5D6E-409C-BE32-E72D297353CC}">
              <c16:uniqueId val="{00000000-7873-4C59-8627-B1ACF82C98AC}"/>
            </c:ext>
          </c:extLst>
        </c:ser>
        <c:ser>
          <c:idx val="1"/>
          <c:order val="1"/>
          <c:tx>
            <c:strRef>
              <c:f>fig_g6!$C$34</c:f>
              <c:strCache>
                <c:ptCount val="1"/>
                <c:pt idx="0">
                  <c:v>Altri licei</c:v>
                </c:pt>
              </c:strCache>
            </c:strRef>
          </c:tx>
          <c:spPr>
            <a:ln w="25400" cap="rnd">
              <a:noFill/>
              <a:round/>
            </a:ln>
            <a:effectLst/>
          </c:spPr>
          <c:marker>
            <c:symbol val="circle"/>
            <c:size val="9"/>
            <c:spPr>
              <a:solidFill>
                <a:schemeClr val="accent1"/>
              </a:solidFill>
              <a:ln w="9525">
                <a:solidFill>
                  <a:schemeClr val="accent1"/>
                </a:solidFill>
              </a:ln>
              <a:effectLst/>
            </c:spPr>
          </c:marker>
          <c:cat>
            <c:strRef>
              <c:f>fig_g6!$A$35:$A$39</c:f>
              <c:strCache>
                <c:ptCount val="5"/>
                <c:pt idx="0">
                  <c:v>Piemonte</c:v>
                </c:pt>
                <c:pt idx="1">
                  <c:v>Lombardia</c:v>
                </c:pt>
                <c:pt idx="2">
                  <c:v>Veneto</c:v>
                </c:pt>
                <c:pt idx="3">
                  <c:v>Emilia Romagna </c:v>
                </c:pt>
                <c:pt idx="4">
                  <c:v>Italia</c:v>
                </c:pt>
              </c:strCache>
            </c:strRef>
          </c:cat>
          <c:val>
            <c:numRef>
              <c:f>fig_g6!$C$35:$C$39</c:f>
              <c:numCache>
                <c:formatCode>0</c:formatCode>
                <c:ptCount val="5"/>
                <c:pt idx="0">
                  <c:v>195</c:v>
                </c:pt>
                <c:pt idx="1">
                  <c:v>201</c:v>
                </c:pt>
                <c:pt idx="2">
                  <c:v>201</c:v>
                </c:pt>
                <c:pt idx="3">
                  <c:v>194</c:v>
                </c:pt>
                <c:pt idx="4">
                  <c:v>190</c:v>
                </c:pt>
              </c:numCache>
            </c:numRef>
          </c:val>
          <c:smooth val="0"/>
          <c:extLst>
            <c:ext xmlns:c16="http://schemas.microsoft.com/office/drawing/2014/chart" uri="{C3380CC4-5D6E-409C-BE32-E72D297353CC}">
              <c16:uniqueId val="{00000004-7873-4C59-8627-B1ACF82C98AC}"/>
            </c:ext>
          </c:extLst>
        </c:ser>
        <c:ser>
          <c:idx val="2"/>
          <c:order val="2"/>
          <c:tx>
            <c:strRef>
              <c:f>fig_g6!$D$34</c:f>
              <c:strCache>
                <c:ptCount val="1"/>
                <c:pt idx="0">
                  <c:v>Istituto tecnico</c:v>
                </c:pt>
              </c:strCache>
            </c:strRef>
          </c:tx>
          <c:spPr>
            <a:ln w="25400" cap="rnd">
              <a:noFill/>
              <a:round/>
            </a:ln>
            <a:effectLst/>
          </c:spPr>
          <c:marker>
            <c:symbol val="triangle"/>
            <c:size val="9"/>
            <c:spPr>
              <a:solidFill>
                <a:srgbClr val="C00000"/>
              </a:solidFill>
              <a:ln w="9525">
                <a:solidFill>
                  <a:srgbClr val="C00000"/>
                </a:solidFill>
              </a:ln>
              <a:effectLst/>
            </c:spPr>
          </c:marker>
          <c:cat>
            <c:strRef>
              <c:f>fig_g6!$A$35:$A$39</c:f>
              <c:strCache>
                <c:ptCount val="5"/>
                <c:pt idx="0">
                  <c:v>Piemonte</c:v>
                </c:pt>
                <c:pt idx="1">
                  <c:v>Lombardia</c:v>
                </c:pt>
                <c:pt idx="2">
                  <c:v>Veneto</c:v>
                </c:pt>
                <c:pt idx="3">
                  <c:v>Emilia Romagna </c:v>
                </c:pt>
                <c:pt idx="4">
                  <c:v>Italia</c:v>
                </c:pt>
              </c:strCache>
            </c:strRef>
          </c:cat>
          <c:val>
            <c:numRef>
              <c:f>fig_g6!$D$35:$D$39</c:f>
              <c:numCache>
                <c:formatCode>0</c:formatCode>
                <c:ptCount val="5"/>
                <c:pt idx="0">
                  <c:v>201</c:v>
                </c:pt>
                <c:pt idx="1">
                  <c:v>203</c:v>
                </c:pt>
                <c:pt idx="2">
                  <c:v>203</c:v>
                </c:pt>
                <c:pt idx="3">
                  <c:v>204.7</c:v>
                </c:pt>
                <c:pt idx="4">
                  <c:v>193.9</c:v>
                </c:pt>
              </c:numCache>
            </c:numRef>
          </c:val>
          <c:smooth val="0"/>
          <c:extLst>
            <c:ext xmlns:c16="http://schemas.microsoft.com/office/drawing/2014/chart" uri="{C3380CC4-5D6E-409C-BE32-E72D297353CC}">
              <c16:uniqueId val="{00000005-7873-4C59-8627-B1ACF82C98AC}"/>
            </c:ext>
          </c:extLst>
        </c:ser>
        <c:ser>
          <c:idx val="3"/>
          <c:order val="3"/>
          <c:tx>
            <c:strRef>
              <c:f>fig_g6!$E$34</c:f>
              <c:strCache>
                <c:ptCount val="1"/>
                <c:pt idx="0">
                  <c:v>Istituto professionale</c:v>
                </c:pt>
              </c:strCache>
            </c:strRef>
          </c:tx>
          <c:spPr>
            <a:ln w="25400" cap="rnd">
              <a:noFill/>
              <a:round/>
            </a:ln>
            <a:effectLst/>
          </c:spPr>
          <c:marker>
            <c:symbol val="diamond"/>
            <c:size val="9"/>
            <c:spPr>
              <a:solidFill>
                <a:schemeClr val="accent6"/>
              </a:solidFill>
              <a:ln w="9525">
                <a:solidFill>
                  <a:schemeClr val="accent6"/>
                </a:solidFill>
              </a:ln>
              <a:effectLst/>
            </c:spPr>
          </c:marker>
          <c:cat>
            <c:strRef>
              <c:f>fig_g6!$A$35:$A$39</c:f>
              <c:strCache>
                <c:ptCount val="5"/>
                <c:pt idx="0">
                  <c:v>Piemonte</c:v>
                </c:pt>
                <c:pt idx="1">
                  <c:v>Lombardia</c:v>
                </c:pt>
                <c:pt idx="2">
                  <c:v>Veneto</c:v>
                </c:pt>
                <c:pt idx="3">
                  <c:v>Emilia Romagna </c:v>
                </c:pt>
                <c:pt idx="4">
                  <c:v>Italia</c:v>
                </c:pt>
              </c:strCache>
            </c:strRef>
          </c:cat>
          <c:val>
            <c:numRef>
              <c:f>fig_g6!$E$35:$E$39</c:f>
              <c:numCache>
                <c:formatCode>0</c:formatCode>
                <c:ptCount val="5"/>
                <c:pt idx="0">
                  <c:v>174.9</c:v>
                </c:pt>
                <c:pt idx="1">
                  <c:v>178.4</c:v>
                </c:pt>
                <c:pt idx="2">
                  <c:v>173</c:v>
                </c:pt>
                <c:pt idx="3">
                  <c:v>167.3</c:v>
                </c:pt>
                <c:pt idx="4">
                  <c:v>167.9</c:v>
                </c:pt>
              </c:numCache>
            </c:numRef>
          </c:val>
          <c:smooth val="0"/>
          <c:extLst>
            <c:ext xmlns:c16="http://schemas.microsoft.com/office/drawing/2014/chart" uri="{C3380CC4-5D6E-409C-BE32-E72D297353CC}">
              <c16:uniqueId val="{00000006-7873-4C59-8627-B1ACF82C98AC}"/>
            </c:ext>
          </c:extLst>
        </c:ser>
        <c:dLbls>
          <c:showLegendKey val="0"/>
          <c:showVal val="0"/>
          <c:showCatName val="0"/>
          <c:showSerName val="0"/>
          <c:showPercent val="0"/>
          <c:showBubbleSize val="0"/>
        </c:dLbls>
        <c:marker val="1"/>
        <c:smooth val="0"/>
        <c:axId val="1860447583"/>
        <c:axId val="1860449247"/>
      </c:lineChart>
      <c:catAx>
        <c:axId val="1860447583"/>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9247"/>
        <c:crosses val="autoZero"/>
        <c:auto val="1"/>
        <c:lblAlgn val="ctr"/>
        <c:lblOffset val="100"/>
        <c:noMultiLvlLbl val="0"/>
      </c:catAx>
      <c:valAx>
        <c:axId val="1860449247"/>
        <c:scaling>
          <c:orientation val="minMax"/>
          <c:max val="250"/>
          <c:min val="150"/>
        </c:scaling>
        <c:delete val="0"/>
        <c:axPos val="l"/>
        <c:majorGridlines>
          <c:spPr>
            <a:ln w="9525"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758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ITALIANO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fig_g6!$B$26</c:f>
              <c:strCache>
                <c:ptCount val="1"/>
                <c:pt idx="0">
                  <c:v>Liceo Classico, scientifico, linguistico</c:v>
                </c:pt>
              </c:strCache>
            </c:strRef>
          </c:tx>
          <c:spPr>
            <a:ln w="25400" cap="rnd">
              <a:noFill/>
              <a:round/>
            </a:ln>
            <a:effectLst/>
          </c:spPr>
          <c:marker>
            <c:symbol val="x"/>
            <c:size val="9"/>
            <c:spPr>
              <a:solidFill>
                <a:schemeClr val="tx2"/>
              </a:solidFill>
              <a:ln w="9525">
                <a:solidFill>
                  <a:schemeClr val="tx2"/>
                </a:solidFill>
              </a:ln>
              <a:effectLst/>
            </c:spPr>
          </c:marker>
          <c:cat>
            <c:strRef>
              <c:f>fig_g6!$A$27:$A$31</c:f>
              <c:strCache>
                <c:ptCount val="5"/>
                <c:pt idx="0">
                  <c:v>Piemonte</c:v>
                </c:pt>
                <c:pt idx="1">
                  <c:v>Lombardia</c:v>
                </c:pt>
                <c:pt idx="2">
                  <c:v>Veneto</c:v>
                </c:pt>
                <c:pt idx="3">
                  <c:v>Emilia Romagna </c:v>
                </c:pt>
                <c:pt idx="4">
                  <c:v>Italia</c:v>
                </c:pt>
              </c:strCache>
            </c:strRef>
          </c:cat>
          <c:val>
            <c:numRef>
              <c:f>fig_g6!$B$27:$B$31</c:f>
              <c:numCache>
                <c:formatCode>0</c:formatCode>
                <c:ptCount val="5"/>
                <c:pt idx="0">
                  <c:v>223</c:v>
                </c:pt>
                <c:pt idx="1">
                  <c:v>224</c:v>
                </c:pt>
                <c:pt idx="2">
                  <c:v>226</c:v>
                </c:pt>
                <c:pt idx="3">
                  <c:v>220</c:v>
                </c:pt>
                <c:pt idx="4">
                  <c:v>216</c:v>
                </c:pt>
              </c:numCache>
            </c:numRef>
          </c:val>
          <c:smooth val="0"/>
          <c:extLst>
            <c:ext xmlns:c16="http://schemas.microsoft.com/office/drawing/2014/chart" uri="{C3380CC4-5D6E-409C-BE32-E72D297353CC}">
              <c16:uniqueId val="{00000000-7D4C-43E8-9C0A-E30B482F3ACC}"/>
            </c:ext>
          </c:extLst>
        </c:ser>
        <c:ser>
          <c:idx val="1"/>
          <c:order val="1"/>
          <c:tx>
            <c:strRef>
              <c:f>fig_g6!$C$26</c:f>
              <c:strCache>
                <c:ptCount val="1"/>
                <c:pt idx="0">
                  <c:v>Altri licei</c:v>
                </c:pt>
              </c:strCache>
            </c:strRef>
          </c:tx>
          <c:spPr>
            <a:ln w="25400" cap="rnd">
              <a:noFill/>
              <a:round/>
            </a:ln>
            <a:effectLst/>
          </c:spPr>
          <c:marker>
            <c:symbol val="circle"/>
            <c:size val="9"/>
            <c:spPr>
              <a:solidFill>
                <a:schemeClr val="accent1"/>
              </a:solidFill>
              <a:ln w="9525">
                <a:solidFill>
                  <a:schemeClr val="accent1"/>
                </a:solidFill>
              </a:ln>
              <a:effectLst/>
            </c:spPr>
          </c:marker>
          <c:cat>
            <c:strRef>
              <c:f>fig_g6!$A$27:$A$31</c:f>
              <c:strCache>
                <c:ptCount val="5"/>
                <c:pt idx="0">
                  <c:v>Piemonte</c:v>
                </c:pt>
                <c:pt idx="1">
                  <c:v>Lombardia</c:v>
                </c:pt>
                <c:pt idx="2">
                  <c:v>Veneto</c:v>
                </c:pt>
                <c:pt idx="3">
                  <c:v>Emilia Romagna </c:v>
                </c:pt>
                <c:pt idx="4">
                  <c:v>Italia</c:v>
                </c:pt>
              </c:strCache>
            </c:strRef>
          </c:cat>
          <c:val>
            <c:numRef>
              <c:f>fig_g6!$C$27:$C$31</c:f>
              <c:numCache>
                <c:formatCode>0</c:formatCode>
                <c:ptCount val="5"/>
                <c:pt idx="0">
                  <c:v>206</c:v>
                </c:pt>
                <c:pt idx="1">
                  <c:v>209</c:v>
                </c:pt>
                <c:pt idx="2">
                  <c:v>208</c:v>
                </c:pt>
                <c:pt idx="3">
                  <c:v>207</c:v>
                </c:pt>
                <c:pt idx="4">
                  <c:v>198</c:v>
                </c:pt>
              </c:numCache>
            </c:numRef>
          </c:val>
          <c:smooth val="0"/>
          <c:extLst>
            <c:ext xmlns:c16="http://schemas.microsoft.com/office/drawing/2014/chart" uri="{C3380CC4-5D6E-409C-BE32-E72D297353CC}">
              <c16:uniqueId val="{00000001-7D4C-43E8-9C0A-E30B482F3ACC}"/>
            </c:ext>
          </c:extLst>
        </c:ser>
        <c:ser>
          <c:idx val="2"/>
          <c:order val="2"/>
          <c:tx>
            <c:strRef>
              <c:f>fig_g6!$D$26</c:f>
              <c:strCache>
                <c:ptCount val="1"/>
                <c:pt idx="0">
                  <c:v>Istituto tecnico</c:v>
                </c:pt>
              </c:strCache>
            </c:strRef>
          </c:tx>
          <c:spPr>
            <a:ln w="25400" cap="rnd">
              <a:noFill/>
              <a:round/>
            </a:ln>
            <a:effectLst/>
          </c:spPr>
          <c:marker>
            <c:symbol val="triangle"/>
            <c:size val="9"/>
            <c:spPr>
              <a:solidFill>
                <a:srgbClr val="C00000"/>
              </a:solidFill>
              <a:ln w="9525">
                <a:solidFill>
                  <a:srgbClr val="C00000"/>
                </a:solidFill>
              </a:ln>
              <a:effectLst/>
            </c:spPr>
          </c:marker>
          <c:cat>
            <c:strRef>
              <c:f>fig_g6!$A$27:$A$31</c:f>
              <c:strCache>
                <c:ptCount val="5"/>
                <c:pt idx="0">
                  <c:v>Piemonte</c:v>
                </c:pt>
                <c:pt idx="1">
                  <c:v>Lombardia</c:v>
                </c:pt>
                <c:pt idx="2">
                  <c:v>Veneto</c:v>
                </c:pt>
                <c:pt idx="3">
                  <c:v>Emilia Romagna </c:v>
                </c:pt>
                <c:pt idx="4">
                  <c:v>Italia</c:v>
                </c:pt>
              </c:strCache>
            </c:strRef>
          </c:cat>
          <c:val>
            <c:numRef>
              <c:f>fig_g6!$D$27:$D$31</c:f>
              <c:numCache>
                <c:formatCode>0</c:formatCode>
                <c:ptCount val="5"/>
                <c:pt idx="0">
                  <c:v>191</c:v>
                </c:pt>
                <c:pt idx="1">
                  <c:v>195</c:v>
                </c:pt>
                <c:pt idx="2">
                  <c:v>194.3</c:v>
                </c:pt>
                <c:pt idx="3">
                  <c:v>194</c:v>
                </c:pt>
                <c:pt idx="4">
                  <c:v>187</c:v>
                </c:pt>
              </c:numCache>
            </c:numRef>
          </c:val>
          <c:smooth val="0"/>
          <c:extLst>
            <c:ext xmlns:c16="http://schemas.microsoft.com/office/drawing/2014/chart" uri="{C3380CC4-5D6E-409C-BE32-E72D297353CC}">
              <c16:uniqueId val="{00000002-7D4C-43E8-9C0A-E30B482F3ACC}"/>
            </c:ext>
          </c:extLst>
        </c:ser>
        <c:ser>
          <c:idx val="3"/>
          <c:order val="3"/>
          <c:tx>
            <c:strRef>
              <c:f>fig_g6!$E$26</c:f>
              <c:strCache>
                <c:ptCount val="1"/>
                <c:pt idx="0">
                  <c:v>Istituto professionale</c:v>
                </c:pt>
              </c:strCache>
            </c:strRef>
          </c:tx>
          <c:spPr>
            <a:ln w="25400" cap="rnd">
              <a:noFill/>
              <a:round/>
            </a:ln>
            <a:effectLst/>
          </c:spPr>
          <c:marker>
            <c:symbol val="diamond"/>
            <c:size val="9"/>
            <c:spPr>
              <a:solidFill>
                <a:schemeClr val="accent6"/>
              </a:solidFill>
              <a:ln w="9525">
                <a:solidFill>
                  <a:schemeClr val="accent6"/>
                </a:solidFill>
              </a:ln>
              <a:effectLst/>
            </c:spPr>
          </c:marker>
          <c:cat>
            <c:strRef>
              <c:f>fig_g6!$A$27:$A$31</c:f>
              <c:strCache>
                <c:ptCount val="5"/>
                <c:pt idx="0">
                  <c:v>Piemonte</c:v>
                </c:pt>
                <c:pt idx="1">
                  <c:v>Lombardia</c:v>
                </c:pt>
                <c:pt idx="2">
                  <c:v>Veneto</c:v>
                </c:pt>
                <c:pt idx="3">
                  <c:v>Emilia Romagna </c:v>
                </c:pt>
                <c:pt idx="4">
                  <c:v>Italia</c:v>
                </c:pt>
              </c:strCache>
            </c:strRef>
          </c:cat>
          <c:val>
            <c:numRef>
              <c:f>fig_g6!$E$27:$E$31</c:f>
              <c:numCache>
                <c:formatCode>0</c:formatCode>
                <c:ptCount val="5"/>
                <c:pt idx="0">
                  <c:v>174</c:v>
                </c:pt>
                <c:pt idx="1">
                  <c:v>175</c:v>
                </c:pt>
                <c:pt idx="2">
                  <c:v>168</c:v>
                </c:pt>
                <c:pt idx="3">
                  <c:v>160</c:v>
                </c:pt>
                <c:pt idx="4">
                  <c:v>161.80000000000001</c:v>
                </c:pt>
              </c:numCache>
            </c:numRef>
          </c:val>
          <c:smooth val="0"/>
          <c:extLst>
            <c:ext xmlns:c16="http://schemas.microsoft.com/office/drawing/2014/chart" uri="{C3380CC4-5D6E-409C-BE32-E72D297353CC}">
              <c16:uniqueId val="{00000003-7D4C-43E8-9C0A-E30B482F3ACC}"/>
            </c:ext>
          </c:extLst>
        </c:ser>
        <c:dLbls>
          <c:showLegendKey val="0"/>
          <c:showVal val="0"/>
          <c:showCatName val="0"/>
          <c:showSerName val="0"/>
          <c:showPercent val="0"/>
          <c:showBubbleSize val="0"/>
        </c:dLbls>
        <c:marker val="1"/>
        <c:smooth val="0"/>
        <c:axId val="1860447583"/>
        <c:axId val="1860449247"/>
      </c:lineChart>
      <c:catAx>
        <c:axId val="1860447583"/>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9247"/>
        <c:crosses val="autoZero"/>
        <c:auto val="1"/>
        <c:lblAlgn val="ctr"/>
        <c:lblOffset val="100"/>
        <c:noMultiLvlLbl val="0"/>
      </c:catAx>
      <c:valAx>
        <c:axId val="1860449247"/>
        <c:scaling>
          <c:orientation val="minMax"/>
          <c:max val="250"/>
          <c:min val="150"/>
        </c:scaling>
        <c:delete val="0"/>
        <c:axPos val="l"/>
        <c:majorGridlines>
          <c:spPr>
            <a:ln w="9525"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86044758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050"/>
              <a:t>MATEMATICA</a:t>
            </a:r>
          </a:p>
        </c:rich>
      </c:tx>
      <c:layout>
        <c:manualLayout>
          <c:xMode val="edge"/>
          <c:yMode val="edge"/>
          <c:x val="0.41031307404355033"/>
          <c:y val="3.4694285373419231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9.9266854416920514E-2"/>
          <c:y val="0.12347936752534575"/>
          <c:w val="0.7576736073186312"/>
          <c:h val="0.7461648089945524"/>
        </c:manualLayout>
      </c:layout>
      <c:lineChart>
        <c:grouping val="standard"/>
        <c:varyColors val="0"/>
        <c:ser>
          <c:idx val="0"/>
          <c:order val="0"/>
          <c:tx>
            <c:strRef>
              <c:f>fig_g7!$B$30</c:f>
              <c:strCache>
                <c:ptCount val="1"/>
                <c:pt idx="0">
                  <c:v>Liceo Scientifico</c:v>
                </c:pt>
              </c:strCache>
            </c:strRef>
          </c:tx>
          <c:spPr>
            <a:ln w="12700" cap="rnd">
              <a:noFill/>
              <a:round/>
            </a:ln>
            <a:effectLst/>
          </c:spPr>
          <c:marker>
            <c:symbol val="x"/>
            <c:size val="9"/>
            <c:spPr>
              <a:solidFill>
                <a:schemeClr val="tx2"/>
              </a:solidFill>
              <a:ln w="9525">
                <a:solidFill>
                  <a:schemeClr val="tx2"/>
                </a:solidFill>
              </a:ln>
              <a:effectLst/>
            </c:spPr>
          </c:marker>
          <c:cat>
            <c:strRef>
              <c:f>fig_g7!$A$31:$A$35</c:f>
              <c:strCache>
                <c:ptCount val="5"/>
                <c:pt idx="0">
                  <c:v>Piemonte</c:v>
                </c:pt>
                <c:pt idx="1">
                  <c:v>Lombardia</c:v>
                </c:pt>
                <c:pt idx="2">
                  <c:v>Veneto</c:v>
                </c:pt>
                <c:pt idx="3">
                  <c:v>Emilia Romagna </c:v>
                </c:pt>
                <c:pt idx="4">
                  <c:v>Italia</c:v>
                </c:pt>
              </c:strCache>
            </c:strRef>
          </c:cat>
          <c:val>
            <c:numRef>
              <c:f>fig_g7!$B$31:$B$35</c:f>
              <c:numCache>
                <c:formatCode>0</c:formatCode>
                <c:ptCount val="5"/>
                <c:pt idx="0">
                  <c:v>227.3</c:v>
                </c:pt>
                <c:pt idx="1">
                  <c:v>235.5</c:v>
                </c:pt>
                <c:pt idx="2">
                  <c:v>237</c:v>
                </c:pt>
                <c:pt idx="3">
                  <c:v>232.5</c:v>
                </c:pt>
                <c:pt idx="4">
                  <c:v>219.5</c:v>
                </c:pt>
              </c:numCache>
            </c:numRef>
          </c:val>
          <c:smooth val="0"/>
          <c:extLst>
            <c:ext xmlns:c16="http://schemas.microsoft.com/office/drawing/2014/chart" uri="{C3380CC4-5D6E-409C-BE32-E72D297353CC}">
              <c16:uniqueId val="{00000000-1838-4B19-8E6B-099E1123337D}"/>
            </c:ext>
          </c:extLst>
        </c:ser>
        <c:ser>
          <c:idx val="1"/>
          <c:order val="1"/>
          <c:tx>
            <c:strRef>
              <c:f>fig_g7!$C$30</c:f>
              <c:strCache>
                <c:ptCount val="1"/>
                <c:pt idx="0">
                  <c:v>Altri licei</c:v>
                </c:pt>
              </c:strCache>
            </c:strRef>
          </c:tx>
          <c:spPr>
            <a:ln w="12700" cap="rnd">
              <a:noFill/>
              <a:round/>
            </a:ln>
            <a:effectLst/>
          </c:spPr>
          <c:marker>
            <c:symbol val="circle"/>
            <c:size val="9"/>
            <c:spPr>
              <a:solidFill>
                <a:schemeClr val="accent1"/>
              </a:solidFill>
              <a:ln w="9525">
                <a:solidFill>
                  <a:schemeClr val="accent1"/>
                </a:solidFill>
              </a:ln>
              <a:effectLst/>
            </c:spPr>
          </c:marker>
          <c:cat>
            <c:strRef>
              <c:f>fig_g7!$A$31:$A$35</c:f>
              <c:strCache>
                <c:ptCount val="5"/>
                <c:pt idx="0">
                  <c:v>Piemonte</c:v>
                </c:pt>
                <c:pt idx="1">
                  <c:v>Lombardia</c:v>
                </c:pt>
                <c:pt idx="2">
                  <c:v>Veneto</c:v>
                </c:pt>
                <c:pt idx="3">
                  <c:v>Emilia Romagna </c:v>
                </c:pt>
                <c:pt idx="4">
                  <c:v>Italia</c:v>
                </c:pt>
              </c:strCache>
            </c:strRef>
          </c:cat>
          <c:val>
            <c:numRef>
              <c:f>fig_g7!$C$31:$C$35</c:f>
              <c:numCache>
                <c:formatCode>0</c:formatCode>
                <c:ptCount val="5"/>
                <c:pt idx="0">
                  <c:v>187.7</c:v>
                </c:pt>
                <c:pt idx="1">
                  <c:v>193.7</c:v>
                </c:pt>
                <c:pt idx="2">
                  <c:v>195.1</c:v>
                </c:pt>
                <c:pt idx="3">
                  <c:v>190.1</c:v>
                </c:pt>
                <c:pt idx="4">
                  <c:v>181.5</c:v>
                </c:pt>
              </c:numCache>
            </c:numRef>
          </c:val>
          <c:smooth val="0"/>
          <c:extLst>
            <c:ext xmlns:c16="http://schemas.microsoft.com/office/drawing/2014/chart" uri="{C3380CC4-5D6E-409C-BE32-E72D297353CC}">
              <c16:uniqueId val="{00000001-1838-4B19-8E6B-099E1123337D}"/>
            </c:ext>
          </c:extLst>
        </c:ser>
        <c:ser>
          <c:idx val="2"/>
          <c:order val="2"/>
          <c:tx>
            <c:strRef>
              <c:f>fig_g7!$D$30</c:f>
              <c:strCache>
                <c:ptCount val="1"/>
                <c:pt idx="0">
                  <c:v>Istituto tecnico</c:v>
                </c:pt>
              </c:strCache>
            </c:strRef>
          </c:tx>
          <c:spPr>
            <a:ln w="12700" cap="rnd">
              <a:noFill/>
              <a:round/>
            </a:ln>
            <a:effectLst/>
          </c:spPr>
          <c:marker>
            <c:symbol val="triangle"/>
            <c:size val="9"/>
            <c:spPr>
              <a:solidFill>
                <a:srgbClr val="C00000"/>
              </a:solidFill>
              <a:ln w="9525">
                <a:solidFill>
                  <a:srgbClr val="C00000"/>
                </a:solidFill>
              </a:ln>
              <a:effectLst/>
            </c:spPr>
          </c:marker>
          <c:cat>
            <c:strRef>
              <c:f>fig_g7!$A$31:$A$35</c:f>
              <c:strCache>
                <c:ptCount val="5"/>
                <c:pt idx="0">
                  <c:v>Piemonte</c:v>
                </c:pt>
                <c:pt idx="1">
                  <c:v>Lombardia</c:v>
                </c:pt>
                <c:pt idx="2">
                  <c:v>Veneto</c:v>
                </c:pt>
                <c:pt idx="3">
                  <c:v>Emilia Romagna </c:v>
                </c:pt>
                <c:pt idx="4">
                  <c:v>Italia</c:v>
                </c:pt>
              </c:strCache>
            </c:strRef>
          </c:cat>
          <c:val>
            <c:numRef>
              <c:f>fig_g7!$D$31:$D$35</c:f>
              <c:numCache>
                <c:formatCode>0</c:formatCode>
                <c:ptCount val="5"/>
                <c:pt idx="0">
                  <c:v>194.2</c:v>
                </c:pt>
                <c:pt idx="1">
                  <c:v>198.5</c:v>
                </c:pt>
                <c:pt idx="2">
                  <c:v>203.5</c:v>
                </c:pt>
                <c:pt idx="3">
                  <c:v>199.6</c:v>
                </c:pt>
                <c:pt idx="4">
                  <c:v>187</c:v>
                </c:pt>
              </c:numCache>
            </c:numRef>
          </c:val>
          <c:smooth val="0"/>
          <c:extLst>
            <c:ext xmlns:c16="http://schemas.microsoft.com/office/drawing/2014/chart" uri="{C3380CC4-5D6E-409C-BE32-E72D297353CC}">
              <c16:uniqueId val="{00000002-1838-4B19-8E6B-099E1123337D}"/>
            </c:ext>
          </c:extLst>
        </c:ser>
        <c:ser>
          <c:idx val="3"/>
          <c:order val="3"/>
          <c:tx>
            <c:strRef>
              <c:f>fig_g7!$E$30</c:f>
              <c:strCache>
                <c:ptCount val="1"/>
                <c:pt idx="0">
                  <c:v>Istituto professionale</c:v>
                </c:pt>
              </c:strCache>
            </c:strRef>
          </c:tx>
          <c:spPr>
            <a:ln w="12700" cap="rnd">
              <a:noFill/>
              <a:round/>
            </a:ln>
            <a:effectLst/>
          </c:spPr>
          <c:marker>
            <c:symbol val="diamond"/>
            <c:size val="9"/>
            <c:spPr>
              <a:solidFill>
                <a:schemeClr val="accent6"/>
              </a:solidFill>
              <a:ln w="9525">
                <a:solidFill>
                  <a:schemeClr val="accent6"/>
                </a:solidFill>
              </a:ln>
              <a:effectLst/>
            </c:spPr>
          </c:marker>
          <c:cat>
            <c:strRef>
              <c:f>fig_g7!$A$31:$A$35</c:f>
              <c:strCache>
                <c:ptCount val="5"/>
                <c:pt idx="0">
                  <c:v>Piemonte</c:v>
                </c:pt>
                <c:pt idx="1">
                  <c:v>Lombardia</c:v>
                </c:pt>
                <c:pt idx="2">
                  <c:v>Veneto</c:v>
                </c:pt>
                <c:pt idx="3">
                  <c:v>Emilia Romagna </c:v>
                </c:pt>
                <c:pt idx="4">
                  <c:v>Italia</c:v>
                </c:pt>
              </c:strCache>
            </c:strRef>
          </c:cat>
          <c:val>
            <c:numRef>
              <c:f>fig_g7!$E$31:$E$35</c:f>
              <c:numCache>
                <c:formatCode>0</c:formatCode>
                <c:ptCount val="5"/>
                <c:pt idx="0">
                  <c:v>167.5</c:v>
                </c:pt>
                <c:pt idx="1">
                  <c:v>170.2</c:v>
                </c:pt>
                <c:pt idx="2">
                  <c:v>171.7</c:v>
                </c:pt>
                <c:pt idx="3">
                  <c:v>164.7</c:v>
                </c:pt>
                <c:pt idx="4">
                  <c:v>161.6</c:v>
                </c:pt>
              </c:numCache>
            </c:numRef>
          </c:val>
          <c:smooth val="0"/>
          <c:extLst>
            <c:ext xmlns:c16="http://schemas.microsoft.com/office/drawing/2014/chart" uri="{C3380CC4-5D6E-409C-BE32-E72D297353CC}">
              <c16:uniqueId val="{00000003-1838-4B19-8E6B-099E1123337D}"/>
            </c:ext>
          </c:extLst>
        </c:ser>
        <c:dLbls>
          <c:showLegendKey val="0"/>
          <c:showVal val="0"/>
          <c:showCatName val="0"/>
          <c:showSerName val="0"/>
          <c:showPercent val="0"/>
          <c:showBubbleSize val="0"/>
        </c:dLbls>
        <c:marker val="1"/>
        <c:smooth val="0"/>
        <c:axId val="1069830255"/>
        <c:axId val="1069827759"/>
      </c:lineChart>
      <c:catAx>
        <c:axId val="1069830255"/>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27759"/>
        <c:crosses val="autoZero"/>
        <c:auto val="1"/>
        <c:lblAlgn val="ctr"/>
        <c:lblOffset val="100"/>
        <c:noMultiLvlLbl val="0"/>
      </c:catAx>
      <c:valAx>
        <c:axId val="1069827759"/>
        <c:scaling>
          <c:orientation val="minMax"/>
          <c:min val="150"/>
        </c:scaling>
        <c:delete val="0"/>
        <c:axPos val="l"/>
        <c:majorGridlines>
          <c:spPr>
            <a:ln w="9525"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30255"/>
        <c:crosses val="autoZero"/>
        <c:crossBetween val="between"/>
        <c:majorUnit val="10"/>
      </c:valAx>
      <c:spPr>
        <a:noFill/>
        <a:ln>
          <a:noFill/>
        </a:ln>
        <a:effectLst/>
      </c:spPr>
    </c:plotArea>
    <c:legend>
      <c:legendPos val="b"/>
      <c:layout>
        <c:manualLayout>
          <c:xMode val="edge"/>
          <c:yMode val="edge"/>
          <c:x val="0.20075887109319407"/>
          <c:y val="0.93707319255547605"/>
          <c:w val="0.59848212542158585"/>
          <c:h val="6.29268074445239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ITALIANO</a:t>
            </a:r>
          </a:p>
        </c:rich>
      </c:tx>
      <c:layout>
        <c:manualLayout>
          <c:xMode val="edge"/>
          <c:yMode val="edge"/>
          <c:x val="0.48259534851920644"/>
          <c:y val="3.8482164161298023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lineChart>
        <c:grouping val="standard"/>
        <c:varyColors val="0"/>
        <c:ser>
          <c:idx val="0"/>
          <c:order val="0"/>
          <c:tx>
            <c:strRef>
              <c:f>fig_g7!$B$22:$B$23</c:f>
              <c:strCache>
                <c:ptCount val="2"/>
                <c:pt idx="0">
                  <c:v>Liceo Classico, scientifico, linguistico</c:v>
                </c:pt>
              </c:strCache>
            </c:strRef>
          </c:tx>
          <c:spPr>
            <a:ln w="12700" cap="rnd">
              <a:noFill/>
              <a:round/>
            </a:ln>
            <a:effectLst/>
          </c:spPr>
          <c:marker>
            <c:symbol val="x"/>
            <c:size val="9"/>
            <c:spPr>
              <a:solidFill>
                <a:schemeClr val="tx2"/>
              </a:solidFill>
              <a:ln w="9525">
                <a:solidFill>
                  <a:schemeClr val="tx2"/>
                </a:solidFill>
              </a:ln>
              <a:effectLst/>
            </c:spPr>
          </c:marker>
          <c:cat>
            <c:strRef>
              <c:f>fig_g7!$A$24:$A$28</c:f>
              <c:strCache>
                <c:ptCount val="5"/>
                <c:pt idx="0">
                  <c:v>Piemonte</c:v>
                </c:pt>
                <c:pt idx="1">
                  <c:v>Lombardia</c:v>
                </c:pt>
                <c:pt idx="2">
                  <c:v>Veneto</c:v>
                </c:pt>
                <c:pt idx="3">
                  <c:v>Emilia Romagna </c:v>
                </c:pt>
                <c:pt idx="4">
                  <c:v>Italia</c:v>
                </c:pt>
              </c:strCache>
            </c:strRef>
          </c:cat>
          <c:val>
            <c:numRef>
              <c:f>fig_g7!$B$24:$B$28</c:f>
              <c:numCache>
                <c:formatCode>0</c:formatCode>
                <c:ptCount val="5"/>
                <c:pt idx="0">
                  <c:v>212.2</c:v>
                </c:pt>
                <c:pt idx="1">
                  <c:v>216.8</c:v>
                </c:pt>
                <c:pt idx="2">
                  <c:v>219.8</c:v>
                </c:pt>
                <c:pt idx="3">
                  <c:v>215</c:v>
                </c:pt>
                <c:pt idx="4">
                  <c:v>205.1</c:v>
                </c:pt>
              </c:numCache>
            </c:numRef>
          </c:val>
          <c:smooth val="0"/>
          <c:extLst>
            <c:ext xmlns:c16="http://schemas.microsoft.com/office/drawing/2014/chart" uri="{C3380CC4-5D6E-409C-BE32-E72D297353CC}">
              <c16:uniqueId val="{00000000-1E42-496A-A546-EC3E69D57D15}"/>
            </c:ext>
          </c:extLst>
        </c:ser>
        <c:ser>
          <c:idx val="1"/>
          <c:order val="1"/>
          <c:tx>
            <c:strRef>
              <c:f>fig_g7!$C$22:$C$23</c:f>
              <c:strCache>
                <c:ptCount val="2"/>
                <c:pt idx="0">
                  <c:v>Altri licei</c:v>
                </c:pt>
              </c:strCache>
            </c:strRef>
          </c:tx>
          <c:spPr>
            <a:ln w="12700" cap="rnd">
              <a:noFill/>
              <a:round/>
            </a:ln>
            <a:effectLst/>
          </c:spPr>
          <c:marker>
            <c:symbol val="circle"/>
            <c:size val="9"/>
            <c:spPr>
              <a:solidFill>
                <a:schemeClr val="accent1"/>
              </a:solidFill>
              <a:ln w="9525">
                <a:solidFill>
                  <a:schemeClr val="accent1"/>
                </a:solidFill>
              </a:ln>
              <a:effectLst/>
            </c:spPr>
          </c:marker>
          <c:cat>
            <c:strRef>
              <c:f>fig_g7!$A$24:$A$28</c:f>
              <c:strCache>
                <c:ptCount val="5"/>
                <c:pt idx="0">
                  <c:v>Piemonte</c:v>
                </c:pt>
                <c:pt idx="1">
                  <c:v>Lombardia</c:v>
                </c:pt>
                <c:pt idx="2">
                  <c:v>Veneto</c:v>
                </c:pt>
                <c:pt idx="3">
                  <c:v>Emilia Romagna </c:v>
                </c:pt>
                <c:pt idx="4">
                  <c:v>Italia</c:v>
                </c:pt>
              </c:strCache>
            </c:strRef>
          </c:cat>
          <c:val>
            <c:numRef>
              <c:f>fig_g7!$C$24:$C$28</c:f>
              <c:numCache>
                <c:formatCode>0</c:formatCode>
                <c:ptCount val="5"/>
                <c:pt idx="0">
                  <c:v>190.1</c:v>
                </c:pt>
                <c:pt idx="1">
                  <c:v>195.9</c:v>
                </c:pt>
                <c:pt idx="2">
                  <c:v>198.7</c:v>
                </c:pt>
                <c:pt idx="3">
                  <c:v>191.8</c:v>
                </c:pt>
                <c:pt idx="4">
                  <c:v>183</c:v>
                </c:pt>
              </c:numCache>
            </c:numRef>
          </c:val>
          <c:smooth val="0"/>
          <c:extLst>
            <c:ext xmlns:c16="http://schemas.microsoft.com/office/drawing/2014/chart" uri="{C3380CC4-5D6E-409C-BE32-E72D297353CC}">
              <c16:uniqueId val="{00000001-1E42-496A-A546-EC3E69D57D15}"/>
            </c:ext>
          </c:extLst>
        </c:ser>
        <c:ser>
          <c:idx val="2"/>
          <c:order val="2"/>
          <c:tx>
            <c:strRef>
              <c:f>fig_g7!$D$22:$D$23</c:f>
              <c:strCache>
                <c:ptCount val="2"/>
                <c:pt idx="0">
                  <c:v>Istituto tecnico</c:v>
                </c:pt>
              </c:strCache>
            </c:strRef>
          </c:tx>
          <c:spPr>
            <a:ln w="12700" cap="rnd">
              <a:noFill/>
              <a:round/>
            </a:ln>
            <a:effectLst/>
          </c:spPr>
          <c:marker>
            <c:symbol val="triangle"/>
            <c:size val="9"/>
            <c:spPr>
              <a:solidFill>
                <a:srgbClr val="C00000"/>
              </a:solidFill>
              <a:ln w="9525">
                <a:solidFill>
                  <a:srgbClr val="C00000"/>
                </a:solidFill>
              </a:ln>
              <a:effectLst/>
            </c:spPr>
          </c:marker>
          <c:cat>
            <c:strRef>
              <c:f>fig_g7!$A$24:$A$28</c:f>
              <c:strCache>
                <c:ptCount val="5"/>
                <c:pt idx="0">
                  <c:v>Piemonte</c:v>
                </c:pt>
                <c:pt idx="1">
                  <c:v>Lombardia</c:v>
                </c:pt>
                <c:pt idx="2">
                  <c:v>Veneto</c:v>
                </c:pt>
                <c:pt idx="3">
                  <c:v>Emilia Romagna </c:v>
                </c:pt>
                <c:pt idx="4">
                  <c:v>Italia</c:v>
                </c:pt>
              </c:strCache>
            </c:strRef>
          </c:cat>
          <c:val>
            <c:numRef>
              <c:f>fig_g7!$D$24:$D$28</c:f>
              <c:numCache>
                <c:formatCode>0</c:formatCode>
                <c:ptCount val="5"/>
                <c:pt idx="0">
                  <c:v>178.7</c:v>
                </c:pt>
                <c:pt idx="1">
                  <c:v>184.5</c:v>
                </c:pt>
                <c:pt idx="2">
                  <c:v>188.5</c:v>
                </c:pt>
                <c:pt idx="3">
                  <c:v>183.4</c:v>
                </c:pt>
                <c:pt idx="4">
                  <c:v>173.2</c:v>
                </c:pt>
              </c:numCache>
            </c:numRef>
          </c:val>
          <c:smooth val="0"/>
          <c:extLst>
            <c:ext xmlns:c16="http://schemas.microsoft.com/office/drawing/2014/chart" uri="{C3380CC4-5D6E-409C-BE32-E72D297353CC}">
              <c16:uniqueId val="{00000002-1E42-496A-A546-EC3E69D57D15}"/>
            </c:ext>
          </c:extLst>
        </c:ser>
        <c:ser>
          <c:idx val="3"/>
          <c:order val="3"/>
          <c:tx>
            <c:strRef>
              <c:f>fig_g7!$E$22:$E$23</c:f>
              <c:strCache>
                <c:ptCount val="2"/>
                <c:pt idx="0">
                  <c:v>Istituto professionale</c:v>
                </c:pt>
              </c:strCache>
            </c:strRef>
          </c:tx>
          <c:spPr>
            <a:ln w="12700" cap="rnd">
              <a:noFill/>
              <a:round/>
            </a:ln>
            <a:effectLst/>
          </c:spPr>
          <c:marker>
            <c:symbol val="diamond"/>
            <c:size val="9"/>
            <c:spPr>
              <a:solidFill>
                <a:schemeClr val="accent6"/>
              </a:solidFill>
              <a:ln w="9525">
                <a:solidFill>
                  <a:schemeClr val="accent6"/>
                </a:solidFill>
              </a:ln>
              <a:effectLst/>
            </c:spPr>
          </c:marker>
          <c:cat>
            <c:strRef>
              <c:f>fig_g7!$A$24:$A$28</c:f>
              <c:strCache>
                <c:ptCount val="5"/>
                <c:pt idx="0">
                  <c:v>Piemonte</c:v>
                </c:pt>
                <c:pt idx="1">
                  <c:v>Lombardia</c:v>
                </c:pt>
                <c:pt idx="2">
                  <c:v>Veneto</c:v>
                </c:pt>
                <c:pt idx="3">
                  <c:v>Emilia Romagna </c:v>
                </c:pt>
                <c:pt idx="4">
                  <c:v>Italia</c:v>
                </c:pt>
              </c:strCache>
            </c:strRef>
          </c:cat>
          <c:val>
            <c:numRef>
              <c:f>fig_g7!$E$24:$E$28</c:f>
              <c:numCache>
                <c:formatCode>0</c:formatCode>
                <c:ptCount val="5"/>
                <c:pt idx="0">
                  <c:v>161</c:v>
                </c:pt>
                <c:pt idx="1">
                  <c:v>163.1</c:v>
                </c:pt>
                <c:pt idx="2">
                  <c:v>161.80000000000001</c:v>
                </c:pt>
                <c:pt idx="3">
                  <c:v>155.19999999999999</c:v>
                </c:pt>
                <c:pt idx="4">
                  <c:v>154.69999999999999</c:v>
                </c:pt>
              </c:numCache>
            </c:numRef>
          </c:val>
          <c:smooth val="0"/>
          <c:extLst>
            <c:ext xmlns:c16="http://schemas.microsoft.com/office/drawing/2014/chart" uri="{C3380CC4-5D6E-409C-BE32-E72D297353CC}">
              <c16:uniqueId val="{00000003-1E42-496A-A546-EC3E69D57D15}"/>
            </c:ext>
          </c:extLst>
        </c:ser>
        <c:dLbls>
          <c:showLegendKey val="0"/>
          <c:showVal val="0"/>
          <c:showCatName val="0"/>
          <c:showSerName val="0"/>
          <c:showPercent val="0"/>
          <c:showBubbleSize val="0"/>
        </c:dLbls>
        <c:marker val="1"/>
        <c:smooth val="0"/>
        <c:axId val="1069830255"/>
        <c:axId val="1069827759"/>
      </c:lineChart>
      <c:catAx>
        <c:axId val="1069830255"/>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27759"/>
        <c:crosses val="autoZero"/>
        <c:auto val="1"/>
        <c:lblAlgn val="ctr"/>
        <c:lblOffset val="100"/>
        <c:noMultiLvlLbl val="0"/>
      </c:catAx>
      <c:valAx>
        <c:axId val="1069827759"/>
        <c:scaling>
          <c:orientation val="minMax"/>
          <c:max val="250"/>
          <c:min val="150"/>
        </c:scaling>
        <c:delete val="0"/>
        <c:axPos val="l"/>
        <c:majorGridlines>
          <c:spPr>
            <a:ln w="9525" cap="flat" cmpd="sng" algn="ctr">
              <a:solidFill>
                <a:schemeClr val="bg1">
                  <a:lumMod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69830255"/>
        <c:crosses val="autoZero"/>
        <c:crossBetween val="between"/>
        <c:majorUnit val="1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115538587979552"/>
          <c:y val="0.26636019029413061"/>
          <c:w val="0.61077228982740761"/>
          <c:h val="0.62488900866750718"/>
        </c:manualLayout>
      </c:layout>
      <c:barChart>
        <c:barDir val="bar"/>
        <c:grouping val="percentStacked"/>
        <c:varyColors val="0"/>
        <c:ser>
          <c:idx val="0"/>
          <c:order val="0"/>
          <c:spPr>
            <a:solidFill>
              <a:srgbClr val="FF0000"/>
            </a:solidFill>
          </c:spPr>
          <c:invertIfNegative val="0"/>
          <c:cat>
            <c:multiLvlStrRef>
              <c:f>fig_g8!$H$43:$I$47</c:f>
              <c:multiLvlStrCache>
                <c:ptCount val="5"/>
                <c:lvl>
                  <c:pt idx="0">
                    <c:v>Emilia Romagna </c:v>
                  </c:pt>
                  <c:pt idx="1">
                    <c:v>Veneto</c:v>
                  </c:pt>
                  <c:pt idx="2">
                    <c:v>Lombardia</c:v>
                  </c:pt>
                  <c:pt idx="3">
                    <c:v>Piemonte</c:v>
                  </c:pt>
                  <c:pt idx="4">
                    <c:v>Italia</c:v>
                  </c:pt>
                </c:lvl>
                <c:lvl>
                  <c:pt idx="0">
                    <c:v>Creazione di contenuti digitali</c:v>
                  </c:pt>
                </c:lvl>
              </c:multiLvlStrCache>
            </c:multiLvlStrRef>
          </c:cat>
          <c:val>
            <c:numRef>
              <c:f>fig_g8!$J$43:$J$47</c:f>
              <c:numCache>
                <c:formatCode>0.0</c:formatCode>
                <c:ptCount val="5"/>
                <c:pt idx="0">
                  <c:v>-16</c:v>
                </c:pt>
                <c:pt idx="1">
                  <c:v>-13.4</c:v>
                </c:pt>
                <c:pt idx="2">
                  <c:v>-11.3</c:v>
                </c:pt>
                <c:pt idx="3">
                  <c:v>-10.3</c:v>
                </c:pt>
                <c:pt idx="4">
                  <c:v>-16</c:v>
                </c:pt>
              </c:numCache>
            </c:numRef>
          </c:val>
          <c:extLst>
            <c:ext xmlns:c16="http://schemas.microsoft.com/office/drawing/2014/chart" uri="{C3380CC4-5D6E-409C-BE32-E72D297353CC}">
              <c16:uniqueId val="{00000000-33CD-49E7-B19C-E3BEE359AA1D}"/>
            </c:ext>
          </c:extLst>
        </c:ser>
        <c:ser>
          <c:idx val="1"/>
          <c:order val="1"/>
          <c:spPr>
            <a:solidFill>
              <a:schemeClr val="accent6">
                <a:lumMod val="60000"/>
                <a:lumOff val="40000"/>
              </a:schemeClr>
            </a:solidFill>
          </c:spPr>
          <c:invertIfNegative val="0"/>
          <c:cat>
            <c:multiLvlStrRef>
              <c:f>fig_g8!$H$43:$I$47</c:f>
              <c:multiLvlStrCache>
                <c:ptCount val="5"/>
                <c:lvl>
                  <c:pt idx="0">
                    <c:v>Emilia Romagna </c:v>
                  </c:pt>
                  <c:pt idx="1">
                    <c:v>Veneto</c:v>
                  </c:pt>
                  <c:pt idx="2">
                    <c:v>Lombardia</c:v>
                  </c:pt>
                  <c:pt idx="3">
                    <c:v>Piemonte</c:v>
                  </c:pt>
                  <c:pt idx="4">
                    <c:v>Italia</c:v>
                  </c:pt>
                </c:lvl>
                <c:lvl>
                  <c:pt idx="0">
                    <c:v>Creazione di contenuti digitali</c:v>
                  </c:pt>
                </c:lvl>
              </c:multiLvlStrCache>
            </c:multiLvlStrRef>
          </c:cat>
          <c:val>
            <c:numRef>
              <c:f>fig_g8!$K$43:$K$47</c:f>
              <c:numCache>
                <c:formatCode>0.0</c:formatCode>
                <c:ptCount val="5"/>
                <c:pt idx="0">
                  <c:v>42.1</c:v>
                </c:pt>
                <c:pt idx="1">
                  <c:v>39.700000000000003</c:v>
                </c:pt>
                <c:pt idx="2">
                  <c:v>37.1</c:v>
                </c:pt>
                <c:pt idx="3">
                  <c:v>39.1</c:v>
                </c:pt>
                <c:pt idx="4">
                  <c:v>40.799999999999997</c:v>
                </c:pt>
              </c:numCache>
            </c:numRef>
          </c:val>
          <c:extLst>
            <c:ext xmlns:c16="http://schemas.microsoft.com/office/drawing/2014/chart" uri="{C3380CC4-5D6E-409C-BE32-E72D297353CC}">
              <c16:uniqueId val="{00000001-33CD-49E7-B19C-E3BEE359AA1D}"/>
            </c:ext>
          </c:extLst>
        </c:ser>
        <c:ser>
          <c:idx val="2"/>
          <c:order val="2"/>
          <c:spPr>
            <a:solidFill>
              <a:schemeClr val="accent1">
                <a:lumMod val="75000"/>
              </a:schemeClr>
            </a:solidFill>
          </c:spPr>
          <c:invertIfNegative val="0"/>
          <c:cat>
            <c:multiLvlStrRef>
              <c:f>fig_g8!$H$43:$I$47</c:f>
              <c:multiLvlStrCache>
                <c:ptCount val="5"/>
                <c:lvl>
                  <c:pt idx="0">
                    <c:v>Emilia Romagna </c:v>
                  </c:pt>
                  <c:pt idx="1">
                    <c:v>Veneto</c:v>
                  </c:pt>
                  <c:pt idx="2">
                    <c:v>Lombardia</c:v>
                  </c:pt>
                  <c:pt idx="3">
                    <c:v>Piemonte</c:v>
                  </c:pt>
                  <c:pt idx="4">
                    <c:v>Italia</c:v>
                  </c:pt>
                </c:lvl>
                <c:lvl>
                  <c:pt idx="0">
                    <c:v>Creazione di contenuti digitali</c:v>
                  </c:pt>
                </c:lvl>
              </c:multiLvlStrCache>
            </c:multiLvlStrRef>
          </c:cat>
          <c:val>
            <c:numRef>
              <c:f>fig_g8!$L$43:$L$47</c:f>
              <c:numCache>
                <c:formatCode>0.0</c:formatCode>
                <c:ptCount val="5"/>
                <c:pt idx="0">
                  <c:v>41.8</c:v>
                </c:pt>
                <c:pt idx="1">
                  <c:v>46.9</c:v>
                </c:pt>
                <c:pt idx="2">
                  <c:v>51.6</c:v>
                </c:pt>
                <c:pt idx="3">
                  <c:v>50.6</c:v>
                </c:pt>
                <c:pt idx="4">
                  <c:v>43.2</c:v>
                </c:pt>
              </c:numCache>
            </c:numRef>
          </c:val>
          <c:extLst>
            <c:ext xmlns:c16="http://schemas.microsoft.com/office/drawing/2014/chart" uri="{C3380CC4-5D6E-409C-BE32-E72D297353CC}">
              <c16:uniqueId val="{00000002-33CD-49E7-B19C-E3BEE359AA1D}"/>
            </c:ext>
          </c:extLst>
        </c:ser>
        <c:dLbls>
          <c:showLegendKey val="0"/>
          <c:showVal val="0"/>
          <c:showCatName val="0"/>
          <c:showSerName val="0"/>
          <c:showPercent val="0"/>
          <c:showBubbleSize val="0"/>
        </c:dLbls>
        <c:gapWidth val="150"/>
        <c:overlap val="100"/>
        <c:axId val="108376448"/>
        <c:axId val="108377984"/>
      </c:barChart>
      <c:catAx>
        <c:axId val="108376448"/>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377984"/>
        <c:crosses val="autoZero"/>
        <c:auto val="1"/>
        <c:lblAlgn val="ctr"/>
        <c:lblOffset val="100"/>
        <c:noMultiLvlLbl val="0"/>
      </c:catAx>
      <c:valAx>
        <c:axId val="108377984"/>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376448"/>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44"/>
          <c:w val="0.64396845499207911"/>
          <c:h val="0.62951975713602981"/>
        </c:manualLayout>
      </c:layout>
      <c:barChart>
        <c:barDir val="bar"/>
        <c:grouping val="percentStacked"/>
        <c:varyColors val="0"/>
        <c:ser>
          <c:idx val="0"/>
          <c:order val="0"/>
          <c:spPr>
            <a:solidFill>
              <a:srgbClr val="FF0000"/>
            </a:solidFill>
          </c:spPr>
          <c:invertIfNegative val="0"/>
          <c:cat>
            <c:multiLvlStrRef>
              <c:f>fig_g8!$H$49:$I$53</c:f>
              <c:multiLvlStrCache>
                <c:ptCount val="5"/>
                <c:lvl>
                  <c:pt idx="0">
                    <c:v>Emilia Romagna </c:v>
                  </c:pt>
                  <c:pt idx="1">
                    <c:v>Veneto</c:v>
                  </c:pt>
                  <c:pt idx="2">
                    <c:v>Lombardia</c:v>
                  </c:pt>
                  <c:pt idx="3">
                    <c:v>Piemonte</c:v>
                  </c:pt>
                  <c:pt idx="4">
                    <c:v>Italia</c:v>
                  </c:pt>
                </c:lvl>
                <c:lvl>
                  <c:pt idx="0">
                    <c:v>Sicurezza</c:v>
                  </c:pt>
                </c:lvl>
              </c:multiLvlStrCache>
            </c:multiLvlStrRef>
          </c:cat>
          <c:val>
            <c:numRef>
              <c:f>fig_g8!$J$49:$J$53</c:f>
              <c:numCache>
                <c:formatCode>0.0</c:formatCode>
                <c:ptCount val="5"/>
                <c:pt idx="0">
                  <c:v>-14.1</c:v>
                </c:pt>
                <c:pt idx="1">
                  <c:v>-11.2</c:v>
                </c:pt>
                <c:pt idx="2">
                  <c:v>-10.6</c:v>
                </c:pt>
                <c:pt idx="3">
                  <c:v>-10.3</c:v>
                </c:pt>
                <c:pt idx="4">
                  <c:v>-15</c:v>
                </c:pt>
              </c:numCache>
            </c:numRef>
          </c:val>
          <c:extLst>
            <c:ext xmlns:c16="http://schemas.microsoft.com/office/drawing/2014/chart" uri="{C3380CC4-5D6E-409C-BE32-E72D297353CC}">
              <c16:uniqueId val="{00000000-81D5-4059-B362-83B670749090}"/>
            </c:ext>
          </c:extLst>
        </c:ser>
        <c:ser>
          <c:idx val="1"/>
          <c:order val="1"/>
          <c:spPr>
            <a:solidFill>
              <a:schemeClr val="accent6">
                <a:lumMod val="60000"/>
                <a:lumOff val="40000"/>
              </a:schemeClr>
            </a:solidFill>
          </c:spPr>
          <c:invertIfNegative val="0"/>
          <c:cat>
            <c:multiLvlStrRef>
              <c:f>fig_g8!$H$49:$I$53</c:f>
              <c:multiLvlStrCache>
                <c:ptCount val="5"/>
                <c:lvl>
                  <c:pt idx="0">
                    <c:v>Emilia Romagna </c:v>
                  </c:pt>
                  <c:pt idx="1">
                    <c:v>Veneto</c:v>
                  </c:pt>
                  <c:pt idx="2">
                    <c:v>Lombardia</c:v>
                  </c:pt>
                  <c:pt idx="3">
                    <c:v>Piemonte</c:v>
                  </c:pt>
                  <c:pt idx="4">
                    <c:v>Italia</c:v>
                  </c:pt>
                </c:lvl>
                <c:lvl>
                  <c:pt idx="0">
                    <c:v>Sicurezza</c:v>
                  </c:pt>
                </c:lvl>
              </c:multiLvlStrCache>
            </c:multiLvlStrRef>
          </c:cat>
          <c:val>
            <c:numRef>
              <c:f>fig_g8!$K$49:$K$53</c:f>
              <c:numCache>
                <c:formatCode>0.0</c:formatCode>
                <c:ptCount val="5"/>
                <c:pt idx="0">
                  <c:v>42.3</c:v>
                </c:pt>
                <c:pt idx="1">
                  <c:v>44</c:v>
                </c:pt>
                <c:pt idx="2">
                  <c:v>40.6</c:v>
                </c:pt>
                <c:pt idx="3">
                  <c:v>44.1</c:v>
                </c:pt>
                <c:pt idx="4">
                  <c:v>42.8</c:v>
                </c:pt>
              </c:numCache>
            </c:numRef>
          </c:val>
          <c:extLst>
            <c:ext xmlns:c16="http://schemas.microsoft.com/office/drawing/2014/chart" uri="{C3380CC4-5D6E-409C-BE32-E72D297353CC}">
              <c16:uniqueId val="{00000001-81D5-4059-B362-83B670749090}"/>
            </c:ext>
          </c:extLst>
        </c:ser>
        <c:ser>
          <c:idx val="2"/>
          <c:order val="2"/>
          <c:spPr>
            <a:solidFill>
              <a:schemeClr val="accent1">
                <a:lumMod val="75000"/>
              </a:schemeClr>
            </a:solidFill>
          </c:spPr>
          <c:invertIfNegative val="0"/>
          <c:cat>
            <c:multiLvlStrRef>
              <c:f>fig_g8!$H$49:$I$53</c:f>
              <c:multiLvlStrCache>
                <c:ptCount val="5"/>
                <c:lvl>
                  <c:pt idx="0">
                    <c:v>Emilia Romagna </c:v>
                  </c:pt>
                  <c:pt idx="1">
                    <c:v>Veneto</c:v>
                  </c:pt>
                  <c:pt idx="2">
                    <c:v>Lombardia</c:v>
                  </c:pt>
                  <c:pt idx="3">
                    <c:v>Piemonte</c:v>
                  </c:pt>
                  <c:pt idx="4">
                    <c:v>Italia</c:v>
                  </c:pt>
                </c:lvl>
                <c:lvl>
                  <c:pt idx="0">
                    <c:v>Sicurezza</c:v>
                  </c:pt>
                </c:lvl>
              </c:multiLvlStrCache>
            </c:multiLvlStrRef>
          </c:cat>
          <c:val>
            <c:numRef>
              <c:f>fig_g8!$L$49:$L$53</c:f>
              <c:numCache>
                <c:formatCode>0.0</c:formatCode>
                <c:ptCount val="5"/>
                <c:pt idx="0">
                  <c:v>43.5</c:v>
                </c:pt>
                <c:pt idx="1">
                  <c:v>44.9</c:v>
                </c:pt>
                <c:pt idx="2">
                  <c:v>48.8</c:v>
                </c:pt>
                <c:pt idx="3">
                  <c:v>45.6</c:v>
                </c:pt>
                <c:pt idx="4">
                  <c:v>42.2</c:v>
                </c:pt>
              </c:numCache>
            </c:numRef>
          </c:val>
          <c:extLst>
            <c:ext xmlns:c16="http://schemas.microsoft.com/office/drawing/2014/chart" uri="{C3380CC4-5D6E-409C-BE32-E72D297353CC}">
              <c16:uniqueId val="{00000002-81D5-4059-B362-83B670749090}"/>
            </c:ext>
          </c:extLst>
        </c:ser>
        <c:dLbls>
          <c:showLegendKey val="0"/>
          <c:showVal val="0"/>
          <c:showCatName val="0"/>
          <c:showSerName val="0"/>
          <c:showPercent val="0"/>
          <c:showBubbleSize val="0"/>
        </c:dLbls>
        <c:gapWidth val="150"/>
        <c:overlap val="100"/>
        <c:axId val="108276736"/>
        <c:axId val="108286720"/>
      </c:barChart>
      <c:catAx>
        <c:axId val="108276736"/>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286720"/>
        <c:crosses val="autoZero"/>
        <c:auto val="1"/>
        <c:lblAlgn val="ctr"/>
        <c:lblOffset val="100"/>
        <c:noMultiLvlLbl val="0"/>
      </c:catAx>
      <c:valAx>
        <c:axId val="108286720"/>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276736"/>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115538587979552"/>
          <c:y val="0.26636019029413061"/>
          <c:w val="0.61077228982740761"/>
          <c:h val="0.62488900866750718"/>
        </c:manualLayout>
      </c:layout>
      <c:barChart>
        <c:barDir val="bar"/>
        <c:grouping val="percentStacked"/>
        <c:varyColors val="0"/>
        <c:ser>
          <c:idx val="0"/>
          <c:order val="0"/>
          <c:tx>
            <c:strRef>
              <c:f>fig_g8!$D$42</c:f>
              <c:strCache>
                <c:ptCount val="1"/>
                <c:pt idx="0">
                  <c:v>Base</c:v>
                </c:pt>
              </c:strCache>
            </c:strRef>
          </c:tx>
          <c:spPr>
            <a:solidFill>
              <a:srgbClr val="FF0000"/>
            </a:solidFill>
          </c:spPr>
          <c:invertIfNegative val="0"/>
          <c:cat>
            <c:multiLvlStrRef>
              <c:f>fig_g8!$B$43:$C$47</c:f>
              <c:multiLvlStrCache>
                <c:ptCount val="5"/>
                <c:lvl>
                  <c:pt idx="0">
                    <c:v>Emilia Romagna </c:v>
                  </c:pt>
                  <c:pt idx="1">
                    <c:v>Veneto</c:v>
                  </c:pt>
                  <c:pt idx="2">
                    <c:v>Lombardia</c:v>
                  </c:pt>
                  <c:pt idx="3">
                    <c:v>Piemonte</c:v>
                  </c:pt>
                  <c:pt idx="4">
                    <c:v>Italia</c:v>
                  </c:pt>
                </c:lvl>
                <c:lvl>
                  <c:pt idx="0">
                    <c:v>Afabetizzazione su informazioni e dati</c:v>
                  </c:pt>
                </c:lvl>
              </c:multiLvlStrCache>
            </c:multiLvlStrRef>
          </c:cat>
          <c:val>
            <c:numRef>
              <c:f>fig_g8!$D$43:$D$47</c:f>
              <c:numCache>
                <c:formatCode>0.0</c:formatCode>
                <c:ptCount val="5"/>
                <c:pt idx="0">
                  <c:v>-9.1</c:v>
                </c:pt>
                <c:pt idx="1">
                  <c:v>-8.6999999999999993</c:v>
                </c:pt>
                <c:pt idx="2">
                  <c:v>-7.9</c:v>
                </c:pt>
                <c:pt idx="3">
                  <c:v>-7.3</c:v>
                </c:pt>
                <c:pt idx="4">
                  <c:v>-10.9</c:v>
                </c:pt>
              </c:numCache>
            </c:numRef>
          </c:val>
          <c:extLst>
            <c:ext xmlns:c16="http://schemas.microsoft.com/office/drawing/2014/chart" uri="{C3380CC4-5D6E-409C-BE32-E72D297353CC}">
              <c16:uniqueId val="{00000000-C61D-4C0B-9B46-882EC585962C}"/>
            </c:ext>
          </c:extLst>
        </c:ser>
        <c:ser>
          <c:idx val="1"/>
          <c:order val="1"/>
          <c:tx>
            <c:strRef>
              <c:f>fig_g8!$E$42</c:f>
              <c:strCache>
                <c:ptCount val="1"/>
                <c:pt idx="0">
                  <c:v>Intermedio</c:v>
                </c:pt>
              </c:strCache>
            </c:strRef>
          </c:tx>
          <c:spPr>
            <a:solidFill>
              <a:schemeClr val="accent6">
                <a:lumMod val="60000"/>
                <a:lumOff val="40000"/>
              </a:schemeClr>
            </a:solidFill>
          </c:spPr>
          <c:invertIfNegative val="0"/>
          <c:cat>
            <c:multiLvlStrRef>
              <c:f>fig_g8!$B$43:$C$47</c:f>
              <c:multiLvlStrCache>
                <c:ptCount val="5"/>
                <c:lvl>
                  <c:pt idx="0">
                    <c:v>Emilia Romagna </c:v>
                  </c:pt>
                  <c:pt idx="1">
                    <c:v>Veneto</c:v>
                  </c:pt>
                  <c:pt idx="2">
                    <c:v>Lombardia</c:v>
                  </c:pt>
                  <c:pt idx="3">
                    <c:v>Piemonte</c:v>
                  </c:pt>
                  <c:pt idx="4">
                    <c:v>Italia</c:v>
                  </c:pt>
                </c:lvl>
                <c:lvl>
                  <c:pt idx="0">
                    <c:v>Afabetizzazione su informazioni e dati</c:v>
                  </c:pt>
                </c:lvl>
              </c:multiLvlStrCache>
            </c:multiLvlStrRef>
          </c:cat>
          <c:val>
            <c:numRef>
              <c:f>fig_g8!$E$43:$E$47</c:f>
              <c:numCache>
                <c:formatCode>0.0</c:formatCode>
                <c:ptCount val="5"/>
                <c:pt idx="0">
                  <c:v>36.9</c:v>
                </c:pt>
                <c:pt idx="1">
                  <c:v>36.200000000000003</c:v>
                </c:pt>
                <c:pt idx="2">
                  <c:v>31.6</c:v>
                </c:pt>
                <c:pt idx="3">
                  <c:v>35.799999999999997</c:v>
                </c:pt>
                <c:pt idx="4">
                  <c:v>38.1</c:v>
                </c:pt>
              </c:numCache>
            </c:numRef>
          </c:val>
          <c:extLst>
            <c:ext xmlns:c16="http://schemas.microsoft.com/office/drawing/2014/chart" uri="{C3380CC4-5D6E-409C-BE32-E72D297353CC}">
              <c16:uniqueId val="{00000001-C61D-4C0B-9B46-882EC585962C}"/>
            </c:ext>
          </c:extLst>
        </c:ser>
        <c:ser>
          <c:idx val="2"/>
          <c:order val="2"/>
          <c:tx>
            <c:strRef>
              <c:f>fig_g8!$F$42</c:f>
              <c:strCache>
                <c:ptCount val="1"/>
                <c:pt idx="0">
                  <c:v>Avanzato</c:v>
                </c:pt>
              </c:strCache>
            </c:strRef>
          </c:tx>
          <c:spPr>
            <a:solidFill>
              <a:schemeClr val="accent1">
                <a:lumMod val="75000"/>
              </a:schemeClr>
            </a:solidFill>
          </c:spPr>
          <c:invertIfNegative val="0"/>
          <c:cat>
            <c:multiLvlStrRef>
              <c:f>fig_g8!$B$43:$C$47</c:f>
              <c:multiLvlStrCache>
                <c:ptCount val="5"/>
                <c:lvl>
                  <c:pt idx="0">
                    <c:v>Emilia Romagna </c:v>
                  </c:pt>
                  <c:pt idx="1">
                    <c:v>Veneto</c:v>
                  </c:pt>
                  <c:pt idx="2">
                    <c:v>Lombardia</c:v>
                  </c:pt>
                  <c:pt idx="3">
                    <c:v>Piemonte</c:v>
                  </c:pt>
                  <c:pt idx="4">
                    <c:v>Italia</c:v>
                  </c:pt>
                </c:lvl>
                <c:lvl>
                  <c:pt idx="0">
                    <c:v>Afabetizzazione su informazioni e dati</c:v>
                  </c:pt>
                </c:lvl>
              </c:multiLvlStrCache>
            </c:multiLvlStrRef>
          </c:cat>
          <c:val>
            <c:numRef>
              <c:f>fig_g8!$F$43:$F$47</c:f>
              <c:numCache>
                <c:formatCode>0.0</c:formatCode>
                <c:ptCount val="5"/>
                <c:pt idx="0">
                  <c:v>54.1</c:v>
                </c:pt>
                <c:pt idx="1">
                  <c:v>55.1</c:v>
                </c:pt>
                <c:pt idx="2">
                  <c:v>60.5</c:v>
                </c:pt>
                <c:pt idx="3">
                  <c:v>57</c:v>
                </c:pt>
                <c:pt idx="4">
                  <c:v>51.1</c:v>
                </c:pt>
              </c:numCache>
            </c:numRef>
          </c:val>
          <c:extLst>
            <c:ext xmlns:c16="http://schemas.microsoft.com/office/drawing/2014/chart" uri="{C3380CC4-5D6E-409C-BE32-E72D297353CC}">
              <c16:uniqueId val="{00000002-C61D-4C0B-9B46-882EC585962C}"/>
            </c:ext>
          </c:extLst>
        </c:ser>
        <c:dLbls>
          <c:showLegendKey val="0"/>
          <c:showVal val="0"/>
          <c:showCatName val="0"/>
          <c:showSerName val="0"/>
          <c:showPercent val="0"/>
          <c:showBubbleSize val="0"/>
        </c:dLbls>
        <c:gapWidth val="150"/>
        <c:overlap val="100"/>
        <c:axId val="108376448"/>
        <c:axId val="108377984"/>
      </c:barChart>
      <c:catAx>
        <c:axId val="108376448"/>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377984"/>
        <c:crosses val="autoZero"/>
        <c:auto val="1"/>
        <c:lblAlgn val="ctr"/>
        <c:lblOffset val="100"/>
        <c:noMultiLvlLbl val="0"/>
      </c:catAx>
      <c:valAx>
        <c:axId val="108377984"/>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376448"/>
        <c:crosses val="autoZero"/>
        <c:crossBetween val="between"/>
        <c:majorUnit val="0.2"/>
      </c:valAx>
    </c:plotArea>
    <c:legend>
      <c:legendPos val="t"/>
      <c:layout>
        <c:manualLayout>
          <c:xMode val="edge"/>
          <c:yMode val="edge"/>
          <c:x val="4.1873430835640782E-2"/>
          <c:y val="8.3331754073288786E-2"/>
          <c:w val="0.87580993337021362"/>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r>
              <a:rPr lang="it-IT" sz="1000">
                <a:latin typeface="Century Gothic" panose="020B0502020202020204" pitchFamily="34" charset="0"/>
              </a:rPr>
              <a:t>Low performer in italiano</a:t>
            </a:r>
          </a:p>
        </c:rich>
      </c:tx>
      <c:layout>
        <c:manualLayout>
          <c:xMode val="edge"/>
          <c:yMode val="edge"/>
          <c:x val="0.15878899157184359"/>
          <c:y val="2.6817044829230325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title>
    <c:autoTitleDeleted val="0"/>
    <c:plotArea>
      <c:layout>
        <c:manualLayout>
          <c:layoutTarget val="inner"/>
          <c:xMode val="edge"/>
          <c:yMode val="edge"/>
          <c:x val="7.4967377660023121E-2"/>
          <c:y val="0.11106514081241994"/>
          <c:w val="0.55946157013927134"/>
          <c:h val="0.76454799788109518"/>
        </c:manualLayout>
      </c:layout>
      <c:lineChart>
        <c:grouping val="standard"/>
        <c:varyColors val="0"/>
        <c:ser>
          <c:idx val="1"/>
          <c:order val="0"/>
          <c:tx>
            <c:strRef>
              <c:f>fig_g1!$A$26</c:f>
              <c:strCache>
                <c:ptCount val="1"/>
                <c:pt idx="0">
                  <c:v>Piemonte</c:v>
                </c:pt>
              </c:strCache>
            </c:strRef>
          </c:tx>
          <c:spPr>
            <a:ln w="44450"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E9E1-455F-86E1-60F2123D7760}"/>
                </c:ext>
              </c:extLst>
            </c:dLbl>
            <c:dLbl>
              <c:idx val="1"/>
              <c:delete val="1"/>
              <c:extLst>
                <c:ext xmlns:c15="http://schemas.microsoft.com/office/drawing/2012/chart" uri="{CE6537A1-D6FC-4f65-9D91-7224C49458BB}"/>
                <c:ext xmlns:c16="http://schemas.microsoft.com/office/drawing/2014/chart" uri="{C3380CC4-5D6E-409C-BE32-E72D297353CC}">
                  <c16:uniqueId val="{00000006-E9E1-455F-86E1-60F2123D7760}"/>
                </c:ext>
              </c:extLst>
            </c:dLbl>
            <c:dLbl>
              <c:idx val="2"/>
              <c:delete val="1"/>
              <c:extLst>
                <c:ext xmlns:c15="http://schemas.microsoft.com/office/drawing/2012/chart" uri="{CE6537A1-D6FC-4f65-9D91-7224C49458BB}"/>
                <c:ext xmlns:c16="http://schemas.microsoft.com/office/drawing/2014/chart" uri="{C3380CC4-5D6E-409C-BE32-E72D297353CC}">
                  <c16:uniqueId val="{00000007-E9E1-455F-86E1-60F2123D7760}"/>
                </c:ext>
              </c:extLst>
            </c:dLbl>
            <c:dLbl>
              <c:idx val="3"/>
              <c:delete val="1"/>
              <c:extLst>
                <c:ext xmlns:c15="http://schemas.microsoft.com/office/drawing/2012/chart" uri="{CE6537A1-D6FC-4f65-9D91-7224C49458BB}"/>
                <c:ext xmlns:c16="http://schemas.microsoft.com/office/drawing/2014/chart" uri="{C3380CC4-5D6E-409C-BE32-E72D297353CC}">
                  <c16:uniqueId val="{00000008-E9E1-455F-86E1-60F2123D7760}"/>
                </c:ext>
              </c:extLst>
            </c:dLbl>
            <c:dLbl>
              <c:idx val="4"/>
              <c:layout>
                <c:manualLayout>
                  <c:x val="0"/>
                  <c:y val="-7.8508270659362321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86E-4702-83E3-8CACA9DD2F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fig_g1!$C$25:$G$25</c:f>
              <c:numCache>
                <c:formatCode>0</c:formatCode>
                <c:ptCount val="5"/>
                <c:pt idx="0">
                  <c:v>2021</c:v>
                </c:pt>
                <c:pt idx="1">
                  <c:v>2022</c:v>
                </c:pt>
                <c:pt idx="2">
                  <c:v>2023</c:v>
                </c:pt>
                <c:pt idx="3">
                  <c:v>2024</c:v>
                </c:pt>
                <c:pt idx="4">
                  <c:v>2025</c:v>
                </c:pt>
              </c:numCache>
            </c:numRef>
          </c:cat>
          <c:val>
            <c:numRef>
              <c:f>fig_g1!$C$26:$G$26</c:f>
              <c:numCache>
                <c:formatCode>0</c:formatCode>
                <c:ptCount val="5"/>
                <c:pt idx="0">
                  <c:v>30</c:v>
                </c:pt>
                <c:pt idx="1">
                  <c:v>35.682466856944707</c:v>
                </c:pt>
                <c:pt idx="2">
                  <c:v>36.1</c:v>
                </c:pt>
                <c:pt idx="3">
                  <c:v>37.700000000000003</c:v>
                </c:pt>
                <c:pt idx="4">
                  <c:v>39.6</c:v>
                </c:pt>
              </c:numCache>
            </c:numRef>
          </c:val>
          <c:smooth val="0"/>
          <c:extLst>
            <c:ext xmlns:c16="http://schemas.microsoft.com/office/drawing/2014/chart" uri="{C3380CC4-5D6E-409C-BE32-E72D297353CC}">
              <c16:uniqueId val="{00000009-E9E1-455F-86E1-60F2123D7760}"/>
            </c:ext>
          </c:extLst>
        </c:ser>
        <c:ser>
          <c:idx val="2"/>
          <c:order val="1"/>
          <c:tx>
            <c:strRef>
              <c:f>fig_g1!$A$27</c:f>
              <c:strCache>
                <c:ptCount val="1"/>
                <c:pt idx="0">
                  <c:v>Nativi</c:v>
                </c:pt>
              </c:strCache>
            </c:strRef>
          </c:tx>
          <c:spPr>
            <a:ln w="44450" cap="rnd">
              <a:solidFill>
                <a:srgbClr val="FF000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E9E1-455F-86E1-60F2123D7760}"/>
                </c:ext>
              </c:extLst>
            </c:dLbl>
            <c:dLbl>
              <c:idx val="1"/>
              <c:delete val="1"/>
              <c:extLst>
                <c:ext xmlns:c15="http://schemas.microsoft.com/office/drawing/2012/chart" uri="{CE6537A1-D6FC-4f65-9D91-7224C49458BB}"/>
                <c:ext xmlns:c16="http://schemas.microsoft.com/office/drawing/2014/chart" uri="{C3380CC4-5D6E-409C-BE32-E72D297353CC}">
                  <c16:uniqueId val="{0000000B-E9E1-455F-86E1-60F2123D7760}"/>
                </c:ext>
              </c:extLst>
            </c:dLbl>
            <c:dLbl>
              <c:idx val="2"/>
              <c:delete val="1"/>
              <c:extLst>
                <c:ext xmlns:c15="http://schemas.microsoft.com/office/drawing/2012/chart" uri="{CE6537A1-D6FC-4f65-9D91-7224C49458BB}"/>
                <c:ext xmlns:c16="http://schemas.microsoft.com/office/drawing/2014/chart" uri="{C3380CC4-5D6E-409C-BE32-E72D297353CC}">
                  <c16:uniqueId val="{0000000C-E9E1-455F-86E1-60F2123D7760}"/>
                </c:ext>
              </c:extLst>
            </c:dLbl>
            <c:dLbl>
              <c:idx val="3"/>
              <c:delete val="1"/>
              <c:extLst>
                <c:ext xmlns:c15="http://schemas.microsoft.com/office/drawing/2012/chart" uri="{CE6537A1-D6FC-4f65-9D91-7224C49458BB}"/>
                <c:ext xmlns:c16="http://schemas.microsoft.com/office/drawing/2014/chart" uri="{C3380CC4-5D6E-409C-BE32-E72D297353CC}">
                  <c16:uniqueId val="{0000000D-E9E1-455F-86E1-60F2123D7760}"/>
                </c:ext>
              </c:extLst>
            </c:dLbl>
            <c:dLbl>
              <c:idx val="4"/>
              <c:layout>
                <c:manualLayout>
                  <c:x val="8.9792057150169784E-3"/>
                  <c:y val="1.28469563334988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86E-4702-83E3-8CACA9DD2F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fig_g1!$C$25:$G$25</c:f>
              <c:numCache>
                <c:formatCode>0</c:formatCode>
                <c:ptCount val="5"/>
                <c:pt idx="0">
                  <c:v>2021</c:v>
                </c:pt>
                <c:pt idx="1">
                  <c:v>2022</c:v>
                </c:pt>
                <c:pt idx="2">
                  <c:v>2023</c:v>
                </c:pt>
                <c:pt idx="3">
                  <c:v>2024</c:v>
                </c:pt>
                <c:pt idx="4">
                  <c:v>2025</c:v>
                </c:pt>
              </c:numCache>
            </c:numRef>
          </c:cat>
          <c:val>
            <c:numRef>
              <c:f>fig_g1!$C$27:$G$27</c:f>
              <c:numCache>
                <c:formatCode>0</c:formatCode>
                <c:ptCount val="5"/>
                <c:pt idx="0">
                  <c:v>26.4</c:v>
                </c:pt>
                <c:pt idx="1">
                  <c:v>24.799999999999997</c:v>
                </c:pt>
                <c:pt idx="2">
                  <c:v>30</c:v>
                </c:pt>
                <c:pt idx="3">
                  <c:v>26.2</c:v>
                </c:pt>
                <c:pt idx="4">
                  <c:v>31</c:v>
                </c:pt>
              </c:numCache>
            </c:numRef>
          </c:val>
          <c:smooth val="0"/>
          <c:extLst>
            <c:ext xmlns:c16="http://schemas.microsoft.com/office/drawing/2014/chart" uri="{C3380CC4-5D6E-409C-BE32-E72D297353CC}">
              <c16:uniqueId val="{0000000E-E9E1-455F-86E1-60F2123D7760}"/>
            </c:ext>
          </c:extLst>
        </c:ser>
        <c:ser>
          <c:idx val="3"/>
          <c:order val="2"/>
          <c:tx>
            <c:strRef>
              <c:f>fig_g1!$A$28</c:f>
              <c:strCache>
                <c:ptCount val="1"/>
                <c:pt idx="0">
                  <c:v>Stranieri II gen.</c:v>
                </c:pt>
              </c:strCache>
            </c:strRef>
          </c:tx>
          <c:spPr>
            <a:ln w="44450"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E9E1-455F-86E1-60F2123D7760}"/>
                </c:ext>
              </c:extLst>
            </c:dLbl>
            <c:dLbl>
              <c:idx val="1"/>
              <c:delete val="1"/>
              <c:extLst>
                <c:ext xmlns:c15="http://schemas.microsoft.com/office/drawing/2012/chart" uri="{CE6537A1-D6FC-4f65-9D91-7224C49458BB}"/>
                <c:ext xmlns:c16="http://schemas.microsoft.com/office/drawing/2014/chart" uri="{C3380CC4-5D6E-409C-BE32-E72D297353CC}">
                  <c16:uniqueId val="{00000010-E9E1-455F-86E1-60F2123D7760}"/>
                </c:ext>
              </c:extLst>
            </c:dLbl>
            <c:dLbl>
              <c:idx val="2"/>
              <c:delete val="1"/>
              <c:extLst>
                <c:ext xmlns:c15="http://schemas.microsoft.com/office/drawing/2012/chart" uri="{CE6537A1-D6FC-4f65-9D91-7224C49458BB}"/>
                <c:ext xmlns:c16="http://schemas.microsoft.com/office/drawing/2014/chart" uri="{C3380CC4-5D6E-409C-BE32-E72D297353CC}">
                  <c16:uniqueId val="{00000011-E9E1-455F-86E1-60F2123D7760}"/>
                </c:ext>
              </c:extLst>
            </c:dLbl>
            <c:dLbl>
              <c:idx val="3"/>
              <c:delete val="1"/>
              <c:extLst>
                <c:ext xmlns:c15="http://schemas.microsoft.com/office/drawing/2012/chart" uri="{CE6537A1-D6FC-4f65-9D91-7224C49458BB}"/>
                <c:ext xmlns:c16="http://schemas.microsoft.com/office/drawing/2014/chart" uri="{C3380CC4-5D6E-409C-BE32-E72D297353CC}">
                  <c16:uniqueId val="{00000012-E9E1-455F-86E1-60F2123D7760}"/>
                </c:ext>
              </c:extLst>
            </c:dLbl>
            <c:dLbl>
              <c:idx val="4"/>
              <c:layout>
                <c:manualLayout>
                  <c:x val="2.9930685716723264E-3"/>
                  <c:y val="-2.56939126669977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86E-4702-83E3-8CACA9DD2F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fig_g1!$C$25:$G$25</c:f>
              <c:numCache>
                <c:formatCode>0</c:formatCode>
                <c:ptCount val="5"/>
                <c:pt idx="0">
                  <c:v>2021</c:v>
                </c:pt>
                <c:pt idx="1">
                  <c:v>2022</c:v>
                </c:pt>
                <c:pt idx="2">
                  <c:v>2023</c:v>
                </c:pt>
                <c:pt idx="3">
                  <c:v>2024</c:v>
                </c:pt>
                <c:pt idx="4">
                  <c:v>2025</c:v>
                </c:pt>
              </c:numCache>
            </c:numRef>
          </c:cat>
          <c:val>
            <c:numRef>
              <c:f>fig_g1!$C$28:$G$28</c:f>
              <c:numCache>
                <c:formatCode>0</c:formatCode>
                <c:ptCount val="5"/>
                <c:pt idx="0">
                  <c:v>46.7</c:v>
                </c:pt>
                <c:pt idx="1">
                  <c:v>70.400000000000006</c:v>
                </c:pt>
                <c:pt idx="2">
                  <c:v>76.3</c:v>
                </c:pt>
                <c:pt idx="3">
                  <c:v>48.5</c:v>
                </c:pt>
                <c:pt idx="4">
                  <c:v>43.7</c:v>
                </c:pt>
              </c:numCache>
            </c:numRef>
          </c:val>
          <c:smooth val="0"/>
          <c:extLst>
            <c:ext xmlns:c16="http://schemas.microsoft.com/office/drawing/2014/chart" uri="{C3380CC4-5D6E-409C-BE32-E72D297353CC}">
              <c16:uniqueId val="{00000013-E9E1-455F-86E1-60F2123D7760}"/>
            </c:ext>
          </c:extLst>
        </c:ser>
        <c:ser>
          <c:idx val="4"/>
          <c:order val="3"/>
          <c:tx>
            <c:strRef>
              <c:f>fig_g1!$A$29</c:f>
              <c:strCache>
                <c:ptCount val="1"/>
                <c:pt idx="0">
                  <c:v>Stranieri I gen.</c:v>
                </c:pt>
              </c:strCache>
            </c:strRef>
          </c:tx>
          <c:spPr>
            <a:ln w="44450"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E3C8-4471-A120-C3EC968B2DAA}"/>
                </c:ext>
              </c:extLst>
            </c:dLbl>
            <c:dLbl>
              <c:idx val="1"/>
              <c:delete val="1"/>
              <c:extLst>
                <c:ext xmlns:c15="http://schemas.microsoft.com/office/drawing/2012/chart" uri="{CE6537A1-D6FC-4f65-9D91-7224C49458BB}"/>
                <c:ext xmlns:c16="http://schemas.microsoft.com/office/drawing/2014/chart" uri="{C3380CC4-5D6E-409C-BE32-E72D297353CC}">
                  <c16:uniqueId val="{00000003-E3C8-4471-A120-C3EC968B2DAA}"/>
                </c:ext>
              </c:extLst>
            </c:dLbl>
            <c:dLbl>
              <c:idx val="2"/>
              <c:delete val="1"/>
              <c:extLst>
                <c:ext xmlns:c15="http://schemas.microsoft.com/office/drawing/2012/chart" uri="{CE6537A1-D6FC-4f65-9D91-7224C49458BB}"/>
                <c:ext xmlns:c16="http://schemas.microsoft.com/office/drawing/2014/chart" uri="{C3380CC4-5D6E-409C-BE32-E72D297353CC}">
                  <c16:uniqueId val="{00000002-E3C8-4471-A120-C3EC968B2DAA}"/>
                </c:ext>
              </c:extLst>
            </c:dLbl>
            <c:dLbl>
              <c:idx val="3"/>
              <c:delete val="1"/>
              <c:extLst>
                <c:ext xmlns:c15="http://schemas.microsoft.com/office/drawing/2012/chart" uri="{CE6537A1-D6FC-4f65-9D91-7224C49458BB}"/>
                <c:ext xmlns:c16="http://schemas.microsoft.com/office/drawing/2014/chart" uri="{C3380CC4-5D6E-409C-BE32-E72D297353CC}">
                  <c16:uniqueId val="{00000005-E3C8-4471-A120-C3EC968B2DAA}"/>
                </c:ext>
              </c:extLst>
            </c:dLbl>
            <c:dLbl>
              <c:idx val="4"/>
              <c:layout>
                <c:manualLayout>
                  <c:x val="5.9861371433446529E-3"/>
                  <c:y val="-1.28469563334988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86E-4702-83E3-8CACA9DD2F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Arial" panose="020B060402020202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fig_g1!$C$25:$G$25</c:f>
              <c:numCache>
                <c:formatCode>0</c:formatCode>
                <c:ptCount val="5"/>
                <c:pt idx="0">
                  <c:v>2021</c:v>
                </c:pt>
                <c:pt idx="1">
                  <c:v>2022</c:v>
                </c:pt>
                <c:pt idx="2">
                  <c:v>2023</c:v>
                </c:pt>
                <c:pt idx="3">
                  <c:v>2024</c:v>
                </c:pt>
                <c:pt idx="4">
                  <c:v>2025</c:v>
                </c:pt>
              </c:numCache>
            </c:numRef>
          </c:cat>
          <c:val>
            <c:numRef>
              <c:f>fig_g1!$C$29:$G$29</c:f>
              <c:numCache>
                <c:formatCode>0</c:formatCode>
                <c:ptCount val="5"/>
                <c:pt idx="0">
                  <c:v>49.3</c:v>
                </c:pt>
                <c:pt idx="1">
                  <c:v>83.3</c:v>
                </c:pt>
                <c:pt idx="2">
                  <c:v>99</c:v>
                </c:pt>
                <c:pt idx="3">
                  <c:v>66.199999999999989</c:v>
                </c:pt>
                <c:pt idx="4">
                  <c:v>65</c:v>
                </c:pt>
              </c:numCache>
            </c:numRef>
          </c:val>
          <c:smooth val="0"/>
          <c:extLst>
            <c:ext xmlns:c16="http://schemas.microsoft.com/office/drawing/2014/chart" uri="{C3380CC4-5D6E-409C-BE32-E72D297353CC}">
              <c16:uniqueId val="{00000001-E3C8-4471-A120-C3EC968B2DAA}"/>
            </c:ext>
          </c:extLst>
        </c:ser>
        <c:dLbls>
          <c:showLegendKey val="0"/>
          <c:showVal val="0"/>
          <c:showCatName val="0"/>
          <c:showSerName val="0"/>
          <c:showPercent val="0"/>
          <c:showBubbleSize val="0"/>
        </c:dLbls>
        <c:smooth val="0"/>
        <c:axId val="246670367"/>
        <c:axId val="246667455"/>
      </c:lineChart>
      <c:catAx>
        <c:axId val="246670367"/>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67455"/>
        <c:crosses val="autoZero"/>
        <c:auto val="1"/>
        <c:lblAlgn val="ctr"/>
        <c:lblOffset val="100"/>
        <c:noMultiLvlLbl val="0"/>
      </c:catAx>
      <c:valAx>
        <c:axId val="246667455"/>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crossAx val="246670367"/>
        <c:crosses val="autoZero"/>
        <c:crossBetween val="between"/>
        <c:majorUnit val="10"/>
      </c:valAx>
      <c:spPr>
        <a:noFill/>
        <a:ln>
          <a:noFill/>
        </a:ln>
        <a:effectLst/>
      </c:spPr>
    </c:plotArea>
    <c:legend>
      <c:legendPos val="tr"/>
      <c:layout>
        <c:manualLayout>
          <c:xMode val="edge"/>
          <c:yMode val="edge"/>
          <c:x val="0.64976576415660703"/>
          <c:y val="0.11341738142613352"/>
          <c:w val="0.33511136249745721"/>
          <c:h val="0.617196780640412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Arial" panose="020B0604020202020204" pitchFamily="34" charset="0"/>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it-I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44"/>
          <c:w val="0.64396845499207911"/>
          <c:h val="0.62951975713602981"/>
        </c:manualLayout>
      </c:layout>
      <c:barChart>
        <c:barDir val="bar"/>
        <c:grouping val="percentStacked"/>
        <c:varyColors val="0"/>
        <c:ser>
          <c:idx val="0"/>
          <c:order val="0"/>
          <c:spPr>
            <a:solidFill>
              <a:srgbClr val="FF0000"/>
            </a:solidFill>
          </c:spPr>
          <c:invertIfNegative val="0"/>
          <c:cat>
            <c:multiLvlStrRef>
              <c:f>fig_g8!$B$49:$C$53</c:f>
              <c:multiLvlStrCache>
                <c:ptCount val="5"/>
                <c:lvl>
                  <c:pt idx="0">
                    <c:v>Emilia Romagna </c:v>
                  </c:pt>
                  <c:pt idx="1">
                    <c:v>Veneto</c:v>
                  </c:pt>
                  <c:pt idx="2">
                    <c:v>Lombardia</c:v>
                  </c:pt>
                  <c:pt idx="3">
                    <c:v>Piemonte</c:v>
                  </c:pt>
                  <c:pt idx="4">
                    <c:v>Italia</c:v>
                  </c:pt>
                </c:lvl>
                <c:lvl>
                  <c:pt idx="0">
                    <c:v>Comunicazione e coolaborazione</c:v>
                  </c:pt>
                </c:lvl>
              </c:multiLvlStrCache>
            </c:multiLvlStrRef>
          </c:cat>
          <c:val>
            <c:numRef>
              <c:f>fig_g8!$D$49:$D$53</c:f>
              <c:numCache>
                <c:formatCode>0.0</c:formatCode>
                <c:ptCount val="5"/>
                <c:pt idx="0">
                  <c:v>-11.7</c:v>
                </c:pt>
                <c:pt idx="1">
                  <c:v>-6.8</c:v>
                </c:pt>
                <c:pt idx="2">
                  <c:v>-6.1</c:v>
                </c:pt>
                <c:pt idx="3">
                  <c:v>-6.9</c:v>
                </c:pt>
                <c:pt idx="4">
                  <c:v>-9.3000000000000007</c:v>
                </c:pt>
              </c:numCache>
            </c:numRef>
          </c:val>
          <c:extLst>
            <c:ext xmlns:c16="http://schemas.microsoft.com/office/drawing/2014/chart" uri="{C3380CC4-5D6E-409C-BE32-E72D297353CC}">
              <c16:uniqueId val="{00000000-CC79-4F4F-A569-6A4C3A5CADFF}"/>
            </c:ext>
          </c:extLst>
        </c:ser>
        <c:ser>
          <c:idx val="1"/>
          <c:order val="1"/>
          <c:spPr>
            <a:solidFill>
              <a:schemeClr val="accent6">
                <a:lumMod val="60000"/>
                <a:lumOff val="40000"/>
              </a:schemeClr>
            </a:solidFill>
          </c:spPr>
          <c:invertIfNegative val="0"/>
          <c:cat>
            <c:multiLvlStrRef>
              <c:f>fig_g8!$B$49:$C$53</c:f>
              <c:multiLvlStrCache>
                <c:ptCount val="5"/>
                <c:lvl>
                  <c:pt idx="0">
                    <c:v>Emilia Romagna </c:v>
                  </c:pt>
                  <c:pt idx="1">
                    <c:v>Veneto</c:v>
                  </c:pt>
                  <c:pt idx="2">
                    <c:v>Lombardia</c:v>
                  </c:pt>
                  <c:pt idx="3">
                    <c:v>Piemonte</c:v>
                  </c:pt>
                  <c:pt idx="4">
                    <c:v>Italia</c:v>
                  </c:pt>
                </c:lvl>
                <c:lvl>
                  <c:pt idx="0">
                    <c:v>Comunicazione e coolaborazione</c:v>
                  </c:pt>
                </c:lvl>
              </c:multiLvlStrCache>
            </c:multiLvlStrRef>
          </c:cat>
          <c:val>
            <c:numRef>
              <c:f>fig_g8!$E$49:$E$53</c:f>
              <c:numCache>
                <c:formatCode>0.0</c:formatCode>
                <c:ptCount val="5"/>
                <c:pt idx="0">
                  <c:v>31.6</c:v>
                </c:pt>
                <c:pt idx="1">
                  <c:v>31.8</c:v>
                </c:pt>
                <c:pt idx="2">
                  <c:v>29.1</c:v>
                </c:pt>
                <c:pt idx="3">
                  <c:v>29.2</c:v>
                </c:pt>
                <c:pt idx="4">
                  <c:v>33.799999999999997</c:v>
                </c:pt>
              </c:numCache>
            </c:numRef>
          </c:val>
          <c:extLst>
            <c:ext xmlns:c16="http://schemas.microsoft.com/office/drawing/2014/chart" uri="{C3380CC4-5D6E-409C-BE32-E72D297353CC}">
              <c16:uniqueId val="{00000001-CC79-4F4F-A569-6A4C3A5CADFF}"/>
            </c:ext>
          </c:extLst>
        </c:ser>
        <c:ser>
          <c:idx val="2"/>
          <c:order val="2"/>
          <c:spPr>
            <a:solidFill>
              <a:schemeClr val="accent1">
                <a:lumMod val="75000"/>
              </a:schemeClr>
            </a:solidFill>
          </c:spPr>
          <c:invertIfNegative val="0"/>
          <c:cat>
            <c:multiLvlStrRef>
              <c:f>fig_g8!$B$49:$C$53</c:f>
              <c:multiLvlStrCache>
                <c:ptCount val="5"/>
                <c:lvl>
                  <c:pt idx="0">
                    <c:v>Emilia Romagna </c:v>
                  </c:pt>
                  <c:pt idx="1">
                    <c:v>Veneto</c:v>
                  </c:pt>
                  <c:pt idx="2">
                    <c:v>Lombardia</c:v>
                  </c:pt>
                  <c:pt idx="3">
                    <c:v>Piemonte</c:v>
                  </c:pt>
                  <c:pt idx="4">
                    <c:v>Italia</c:v>
                  </c:pt>
                </c:lvl>
                <c:lvl>
                  <c:pt idx="0">
                    <c:v>Comunicazione e coolaborazione</c:v>
                  </c:pt>
                </c:lvl>
              </c:multiLvlStrCache>
            </c:multiLvlStrRef>
          </c:cat>
          <c:val>
            <c:numRef>
              <c:f>fig_g8!$F$49:$F$53</c:f>
              <c:numCache>
                <c:formatCode>0.0</c:formatCode>
                <c:ptCount val="5"/>
                <c:pt idx="0">
                  <c:v>56.6</c:v>
                </c:pt>
                <c:pt idx="1">
                  <c:v>61.4</c:v>
                </c:pt>
                <c:pt idx="2">
                  <c:v>64.8</c:v>
                </c:pt>
                <c:pt idx="3">
                  <c:v>63.8</c:v>
                </c:pt>
                <c:pt idx="4">
                  <c:v>56.9</c:v>
                </c:pt>
              </c:numCache>
            </c:numRef>
          </c:val>
          <c:extLst>
            <c:ext xmlns:c16="http://schemas.microsoft.com/office/drawing/2014/chart" uri="{C3380CC4-5D6E-409C-BE32-E72D297353CC}">
              <c16:uniqueId val="{00000002-CC79-4F4F-A569-6A4C3A5CADFF}"/>
            </c:ext>
          </c:extLst>
        </c:ser>
        <c:dLbls>
          <c:showLegendKey val="0"/>
          <c:showVal val="0"/>
          <c:showCatName val="0"/>
          <c:showSerName val="0"/>
          <c:showPercent val="0"/>
          <c:showBubbleSize val="0"/>
        </c:dLbls>
        <c:gapWidth val="150"/>
        <c:overlap val="100"/>
        <c:axId val="108276736"/>
        <c:axId val="108286720"/>
      </c:barChart>
      <c:catAx>
        <c:axId val="108276736"/>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286720"/>
        <c:crosses val="autoZero"/>
        <c:auto val="1"/>
        <c:lblAlgn val="ctr"/>
        <c:lblOffset val="100"/>
        <c:noMultiLvlLbl val="0"/>
      </c:catAx>
      <c:valAx>
        <c:axId val="108286720"/>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276736"/>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a:latin typeface="Century Gothic" pitchFamily="34" charset="0"/>
              </a:defRPr>
            </a:pPr>
            <a:r>
              <a:rPr lang="it-IT" sz="1200" b="1">
                <a:latin typeface="Century Gothic" pitchFamily="34" charset="0"/>
              </a:rPr>
              <a:t>Italiano</a:t>
            </a:r>
          </a:p>
        </c:rich>
      </c:tx>
      <c:layout>
        <c:manualLayout>
          <c:xMode val="edge"/>
          <c:yMode val="edge"/>
          <c:x val="0.42063188976377952"/>
          <c:y val="1.0773923529829038E-2"/>
        </c:manualLayout>
      </c:layout>
      <c:overlay val="1"/>
    </c:title>
    <c:autoTitleDeleted val="0"/>
    <c:plotArea>
      <c:layout>
        <c:manualLayout>
          <c:layoutTarget val="inner"/>
          <c:xMode val="edge"/>
          <c:yMode val="edge"/>
          <c:x val="0.25670319335083125"/>
          <c:y val="0.14929214929214937"/>
          <c:w val="0.68965091863517114"/>
          <c:h val="0.72083259862787441"/>
        </c:manualLayout>
      </c:layout>
      <c:barChart>
        <c:barDir val="bar"/>
        <c:grouping val="clustered"/>
        <c:varyColors val="0"/>
        <c:ser>
          <c:idx val="0"/>
          <c:order val="0"/>
          <c:tx>
            <c:strRef>
              <c:f>fig_g9!$D$47</c:f>
              <c:strCache>
                <c:ptCount val="1"/>
                <c:pt idx="0">
                  <c:v>low perfomer Italiano</c:v>
                </c:pt>
              </c:strCache>
            </c:strRef>
          </c:tx>
          <c:spPr>
            <a:solidFill>
              <a:schemeClr val="accent5">
                <a:lumMod val="75000"/>
              </a:schemeClr>
            </a:solidFill>
          </c:spPr>
          <c:invertIfNegative val="0"/>
          <c:cat>
            <c:multiLvlStrRef>
              <c:f>fig_g9!$B$48:$C$53</c:f>
              <c:multiLvlStrCache>
                <c:ptCount val="6"/>
                <c:lvl>
                  <c:pt idx="0">
                    <c:v>Piemonte</c:v>
                  </c:pt>
                  <c:pt idx="1">
                    <c:v>Lombardia</c:v>
                  </c:pt>
                  <c:pt idx="2">
                    <c:v>Veneto</c:v>
                  </c:pt>
                  <c:pt idx="3">
                    <c:v>Emilia Romagna </c:v>
                  </c:pt>
                  <c:pt idx="4">
                    <c:v>Nord Ovest</c:v>
                  </c:pt>
                  <c:pt idx="5">
                    <c:v>Italia</c:v>
                  </c:pt>
                </c:lvl>
                <c:lvl>
                  <c:pt idx="0">
                    <c:v>Liceo classico, scientifico e linguistico</c:v>
                  </c:pt>
                </c:lvl>
              </c:multiLvlStrCache>
            </c:multiLvlStrRef>
          </c:cat>
          <c:val>
            <c:numRef>
              <c:f>fig_g9!$D$48:$D$53</c:f>
              <c:numCache>
                <c:formatCode>0</c:formatCode>
                <c:ptCount val="6"/>
                <c:pt idx="0">
                  <c:v>18.899999999999999</c:v>
                </c:pt>
                <c:pt idx="1">
                  <c:v>15.2</c:v>
                </c:pt>
                <c:pt idx="2">
                  <c:v>12.7</c:v>
                </c:pt>
                <c:pt idx="3">
                  <c:v>16.8</c:v>
                </c:pt>
                <c:pt idx="4">
                  <c:v>17.3</c:v>
                </c:pt>
                <c:pt idx="5">
                  <c:v>26.4</c:v>
                </c:pt>
              </c:numCache>
            </c:numRef>
          </c:val>
          <c:extLst>
            <c:ext xmlns:c16="http://schemas.microsoft.com/office/drawing/2014/chart" uri="{C3380CC4-5D6E-409C-BE32-E72D297353CC}">
              <c16:uniqueId val="{00000000-30F9-4C0A-A652-F24637A04A66}"/>
            </c:ext>
          </c:extLst>
        </c:ser>
        <c:dLbls>
          <c:showLegendKey val="0"/>
          <c:showVal val="0"/>
          <c:showCatName val="0"/>
          <c:showSerName val="0"/>
          <c:showPercent val="0"/>
          <c:showBubbleSize val="0"/>
        </c:dLbls>
        <c:gapWidth val="150"/>
        <c:axId val="108847488"/>
        <c:axId val="108849024"/>
      </c:barChart>
      <c:catAx>
        <c:axId val="108847488"/>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8849024"/>
        <c:crosses val="autoZero"/>
        <c:auto val="1"/>
        <c:lblAlgn val="ctr"/>
        <c:lblOffset val="100"/>
        <c:noMultiLvlLbl val="0"/>
      </c:catAx>
      <c:valAx>
        <c:axId val="108849024"/>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8847488"/>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fig_g9!$D$47</c:f>
              <c:strCache>
                <c:ptCount val="1"/>
                <c:pt idx="0">
                  <c:v>low perfomer Italiano</c:v>
                </c:pt>
              </c:strCache>
            </c:strRef>
          </c:tx>
          <c:spPr>
            <a:solidFill>
              <a:schemeClr val="accent1"/>
            </a:solidFill>
          </c:spPr>
          <c:invertIfNegative val="0"/>
          <c:cat>
            <c:multiLvlStrRef>
              <c:f>fig_g9!$B$56:$C$61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fig_g9!$D$56:$D$61</c:f>
              <c:numCache>
                <c:formatCode>0</c:formatCode>
                <c:ptCount val="6"/>
                <c:pt idx="0">
                  <c:v>41.2</c:v>
                </c:pt>
                <c:pt idx="1">
                  <c:v>34.299999999999997</c:v>
                </c:pt>
                <c:pt idx="2">
                  <c:v>30.5</c:v>
                </c:pt>
                <c:pt idx="3">
                  <c:v>39.700000000000003</c:v>
                </c:pt>
                <c:pt idx="4">
                  <c:v>37.5</c:v>
                </c:pt>
                <c:pt idx="5">
                  <c:v>50</c:v>
                </c:pt>
              </c:numCache>
            </c:numRef>
          </c:val>
          <c:extLst>
            <c:ext xmlns:c16="http://schemas.microsoft.com/office/drawing/2014/chart" uri="{C3380CC4-5D6E-409C-BE32-E72D297353CC}">
              <c16:uniqueId val="{00000000-825F-47F7-BC76-385762327FFE}"/>
            </c:ext>
          </c:extLst>
        </c:ser>
        <c:dLbls>
          <c:showLegendKey val="0"/>
          <c:showVal val="0"/>
          <c:showCatName val="0"/>
          <c:showSerName val="0"/>
          <c:showPercent val="0"/>
          <c:showBubbleSize val="0"/>
        </c:dLbls>
        <c:gapWidth val="150"/>
        <c:axId val="108942464"/>
        <c:axId val="108944000"/>
      </c:barChart>
      <c:catAx>
        <c:axId val="108942464"/>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8944000"/>
        <c:crosses val="autoZero"/>
        <c:auto val="1"/>
        <c:lblAlgn val="ctr"/>
        <c:lblOffset val="100"/>
        <c:noMultiLvlLbl val="0"/>
      </c:catAx>
      <c:valAx>
        <c:axId val="108944000"/>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8942464"/>
        <c:crosses val="autoZero"/>
        <c:crossBetween val="between"/>
        <c:majorUnit val="10"/>
      </c:valAx>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fig_g9!$D$47</c:f>
              <c:strCache>
                <c:ptCount val="1"/>
                <c:pt idx="0">
                  <c:v>low perfomer Italiano</c:v>
                </c:pt>
              </c:strCache>
            </c:strRef>
          </c:tx>
          <c:spPr>
            <a:solidFill>
              <a:srgbClr val="C00000"/>
            </a:solidFill>
          </c:spPr>
          <c:invertIfNegative val="0"/>
          <c:cat>
            <c:multiLvlStrRef>
              <c:f>fig_g9!$B$64:$C$69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fig_g9!$D$64:$D$69</c:f>
              <c:numCache>
                <c:formatCode>0</c:formatCode>
                <c:ptCount val="6"/>
                <c:pt idx="0">
                  <c:v>55.6</c:v>
                </c:pt>
                <c:pt idx="1">
                  <c:v>48.2</c:v>
                </c:pt>
                <c:pt idx="2">
                  <c:v>43.3</c:v>
                </c:pt>
                <c:pt idx="3">
                  <c:v>49.900000000000006</c:v>
                </c:pt>
                <c:pt idx="4">
                  <c:v>51.1</c:v>
                </c:pt>
                <c:pt idx="5">
                  <c:v>60.2</c:v>
                </c:pt>
              </c:numCache>
            </c:numRef>
          </c:val>
          <c:extLst>
            <c:ext xmlns:c16="http://schemas.microsoft.com/office/drawing/2014/chart" uri="{C3380CC4-5D6E-409C-BE32-E72D297353CC}">
              <c16:uniqueId val="{00000000-EA2E-49F9-B946-0679DC9A023A}"/>
            </c:ext>
          </c:extLst>
        </c:ser>
        <c:dLbls>
          <c:showLegendKey val="0"/>
          <c:showVal val="0"/>
          <c:showCatName val="0"/>
          <c:showSerName val="0"/>
          <c:showPercent val="0"/>
          <c:showBubbleSize val="0"/>
        </c:dLbls>
        <c:gapWidth val="150"/>
        <c:axId val="108971520"/>
        <c:axId val="108973056"/>
      </c:barChart>
      <c:catAx>
        <c:axId val="108971520"/>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8973056"/>
        <c:crosses val="autoZero"/>
        <c:auto val="1"/>
        <c:lblAlgn val="ctr"/>
        <c:lblOffset val="100"/>
        <c:noMultiLvlLbl val="0"/>
      </c:catAx>
      <c:valAx>
        <c:axId val="108973056"/>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8971520"/>
        <c:crosses val="autoZero"/>
        <c:crossBetween val="between"/>
        <c:majorUnit val="10"/>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fig_g9!$D$47</c:f>
              <c:strCache>
                <c:ptCount val="1"/>
                <c:pt idx="0">
                  <c:v>low perfomer Italiano</c:v>
                </c:pt>
              </c:strCache>
            </c:strRef>
          </c:tx>
          <c:spPr>
            <a:solidFill>
              <a:schemeClr val="accent6"/>
            </a:solidFill>
          </c:spPr>
          <c:invertIfNegative val="0"/>
          <c:cat>
            <c:multiLvlStrRef>
              <c:f>fig_g9!$B$72:$C$77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fig_g9!$D$72:$D$77</c:f>
              <c:numCache>
                <c:formatCode>0</c:formatCode>
                <c:ptCount val="6"/>
                <c:pt idx="0">
                  <c:v>77.400000000000006</c:v>
                </c:pt>
                <c:pt idx="1">
                  <c:v>75</c:v>
                </c:pt>
                <c:pt idx="2">
                  <c:v>77.300000000000011</c:v>
                </c:pt>
                <c:pt idx="3">
                  <c:v>81.7</c:v>
                </c:pt>
                <c:pt idx="4">
                  <c:v>76.199999999999989</c:v>
                </c:pt>
                <c:pt idx="5">
                  <c:v>81.599999999999994</c:v>
                </c:pt>
              </c:numCache>
            </c:numRef>
          </c:val>
          <c:extLst>
            <c:ext xmlns:c16="http://schemas.microsoft.com/office/drawing/2014/chart" uri="{C3380CC4-5D6E-409C-BE32-E72D297353CC}">
              <c16:uniqueId val="{00000000-BB82-424B-AFBC-450AE55A2861}"/>
            </c:ext>
          </c:extLst>
        </c:ser>
        <c:dLbls>
          <c:showLegendKey val="0"/>
          <c:showVal val="0"/>
          <c:showCatName val="0"/>
          <c:showSerName val="0"/>
          <c:showPercent val="0"/>
          <c:showBubbleSize val="0"/>
        </c:dLbls>
        <c:gapWidth val="150"/>
        <c:axId val="109000576"/>
        <c:axId val="109002112"/>
      </c:barChart>
      <c:catAx>
        <c:axId val="109000576"/>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9002112"/>
        <c:crosses val="autoZero"/>
        <c:auto val="1"/>
        <c:lblAlgn val="ctr"/>
        <c:lblOffset val="100"/>
        <c:noMultiLvlLbl val="0"/>
      </c:catAx>
      <c:valAx>
        <c:axId val="109002112"/>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9000576"/>
        <c:crosses val="autoZero"/>
        <c:crossBetween val="between"/>
        <c:majorUnit val="10"/>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entury Gothic" pitchFamily="34" charset="0"/>
              </a:defRPr>
            </a:pPr>
            <a:r>
              <a:rPr lang="it-IT" sz="1200">
                <a:latin typeface="Century Gothic" pitchFamily="34" charset="0"/>
              </a:rPr>
              <a:t>Matematica</a:t>
            </a:r>
            <a:endParaRPr lang="it-IT" sz="1400">
              <a:latin typeface="Century Gothic" pitchFamily="34" charset="0"/>
            </a:endParaRPr>
          </a:p>
        </c:rich>
      </c:tx>
      <c:layout/>
      <c:overlay val="1"/>
    </c:title>
    <c:autoTitleDeleted val="0"/>
    <c:plotArea>
      <c:layout>
        <c:manualLayout>
          <c:layoutTarget val="inner"/>
          <c:xMode val="edge"/>
          <c:yMode val="edge"/>
          <c:x val="0.25670319335083125"/>
          <c:y val="0.17283950617283955"/>
          <c:w val="0.68965091863517114"/>
          <c:h val="0.70257645572081251"/>
        </c:manualLayout>
      </c:layout>
      <c:barChart>
        <c:barDir val="bar"/>
        <c:grouping val="clustered"/>
        <c:varyColors val="0"/>
        <c:ser>
          <c:idx val="0"/>
          <c:order val="0"/>
          <c:tx>
            <c:strRef>
              <c:f>fig_g9!$J$47</c:f>
              <c:strCache>
                <c:ptCount val="1"/>
                <c:pt idx="0">
                  <c:v>low perfomer matematica</c:v>
                </c:pt>
              </c:strCache>
            </c:strRef>
          </c:tx>
          <c:spPr>
            <a:solidFill>
              <a:schemeClr val="accent5">
                <a:lumMod val="75000"/>
              </a:schemeClr>
            </a:solidFill>
            <a:ln>
              <a:noFill/>
            </a:ln>
          </c:spPr>
          <c:invertIfNegative val="0"/>
          <c:cat>
            <c:multiLvlStrRef>
              <c:f>fig_g9!$H$48:$I$53</c:f>
              <c:multiLvlStrCache>
                <c:ptCount val="6"/>
                <c:lvl>
                  <c:pt idx="0">
                    <c:v>Piemonte</c:v>
                  </c:pt>
                  <c:pt idx="1">
                    <c:v>Lombardia</c:v>
                  </c:pt>
                  <c:pt idx="2">
                    <c:v>Veneto</c:v>
                  </c:pt>
                  <c:pt idx="3">
                    <c:v>Emilia Romagna </c:v>
                  </c:pt>
                  <c:pt idx="4">
                    <c:v>Nord Ovest</c:v>
                  </c:pt>
                  <c:pt idx="5">
                    <c:v>Italia</c:v>
                  </c:pt>
                </c:lvl>
                <c:lvl>
                  <c:pt idx="0">
                    <c:v>Liceo scientifico</c:v>
                  </c:pt>
                </c:lvl>
              </c:multiLvlStrCache>
            </c:multiLvlStrRef>
          </c:cat>
          <c:val>
            <c:numRef>
              <c:f>fig_g9!$J$48:$J$53</c:f>
              <c:numCache>
                <c:formatCode>0</c:formatCode>
                <c:ptCount val="6"/>
                <c:pt idx="0">
                  <c:v>11.100000000000001</c:v>
                </c:pt>
                <c:pt idx="1">
                  <c:v>7.5</c:v>
                </c:pt>
                <c:pt idx="2">
                  <c:v>5.9</c:v>
                </c:pt>
                <c:pt idx="3">
                  <c:v>9.1999999999999993</c:v>
                </c:pt>
                <c:pt idx="4">
                  <c:v>9.1999999999999993</c:v>
                </c:pt>
                <c:pt idx="5">
                  <c:v>19.5</c:v>
                </c:pt>
              </c:numCache>
            </c:numRef>
          </c:val>
          <c:extLst>
            <c:ext xmlns:c16="http://schemas.microsoft.com/office/drawing/2014/chart" uri="{C3380CC4-5D6E-409C-BE32-E72D297353CC}">
              <c16:uniqueId val="{00000000-8C0F-4416-92DF-D473B9CBE0E7}"/>
            </c:ext>
          </c:extLst>
        </c:ser>
        <c:dLbls>
          <c:showLegendKey val="0"/>
          <c:showVal val="0"/>
          <c:showCatName val="0"/>
          <c:showSerName val="0"/>
          <c:showPercent val="0"/>
          <c:showBubbleSize val="0"/>
        </c:dLbls>
        <c:gapWidth val="150"/>
        <c:axId val="109041920"/>
        <c:axId val="109051904"/>
      </c:barChart>
      <c:catAx>
        <c:axId val="109041920"/>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9051904"/>
        <c:crosses val="autoZero"/>
        <c:auto val="1"/>
        <c:lblAlgn val="ctr"/>
        <c:lblOffset val="100"/>
        <c:noMultiLvlLbl val="0"/>
      </c:catAx>
      <c:valAx>
        <c:axId val="109051904"/>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9041920"/>
        <c:crosses val="autoZero"/>
        <c:crossBetween val="between"/>
      </c:val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0743590595479353"/>
        </c:manualLayout>
      </c:layout>
      <c:barChart>
        <c:barDir val="bar"/>
        <c:grouping val="clustered"/>
        <c:varyColors val="0"/>
        <c:ser>
          <c:idx val="0"/>
          <c:order val="0"/>
          <c:tx>
            <c:strRef>
              <c:f>fig_g9!$J$55</c:f>
              <c:strCache>
                <c:ptCount val="1"/>
                <c:pt idx="0">
                  <c:v>low perfomer matematica</c:v>
                </c:pt>
              </c:strCache>
            </c:strRef>
          </c:tx>
          <c:spPr>
            <a:solidFill>
              <a:schemeClr val="accent1"/>
            </a:solidFill>
            <a:ln>
              <a:noFill/>
            </a:ln>
          </c:spPr>
          <c:invertIfNegative val="0"/>
          <c:cat>
            <c:multiLvlStrRef>
              <c:f>fig_g9!$H$56:$I$61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fig_g9!$J$56:$J$61</c:f>
              <c:numCache>
                <c:formatCode>0</c:formatCode>
                <c:ptCount val="6"/>
                <c:pt idx="0">
                  <c:v>54.400000000000006</c:v>
                </c:pt>
                <c:pt idx="1">
                  <c:v>44.9</c:v>
                </c:pt>
                <c:pt idx="2">
                  <c:v>43.5</c:v>
                </c:pt>
                <c:pt idx="3">
                  <c:v>50.3</c:v>
                </c:pt>
                <c:pt idx="4">
                  <c:v>48.900000000000006</c:v>
                </c:pt>
                <c:pt idx="5">
                  <c:v>60.099999999999994</c:v>
                </c:pt>
              </c:numCache>
            </c:numRef>
          </c:val>
          <c:extLst>
            <c:ext xmlns:c16="http://schemas.microsoft.com/office/drawing/2014/chart" uri="{C3380CC4-5D6E-409C-BE32-E72D297353CC}">
              <c16:uniqueId val="{00000000-3EA2-472C-8EA8-730280B33E3F}"/>
            </c:ext>
          </c:extLst>
        </c:ser>
        <c:dLbls>
          <c:showLegendKey val="0"/>
          <c:showVal val="0"/>
          <c:showCatName val="0"/>
          <c:showSerName val="0"/>
          <c:showPercent val="0"/>
          <c:showBubbleSize val="0"/>
        </c:dLbls>
        <c:gapWidth val="150"/>
        <c:axId val="109067264"/>
        <c:axId val="109085440"/>
      </c:barChart>
      <c:catAx>
        <c:axId val="109067264"/>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9085440"/>
        <c:crosses val="autoZero"/>
        <c:auto val="1"/>
        <c:lblAlgn val="ctr"/>
        <c:lblOffset val="100"/>
        <c:noMultiLvlLbl val="0"/>
      </c:catAx>
      <c:valAx>
        <c:axId val="109085440"/>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9067264"/>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1868766404199478"/>
        </c:manualLayout>
      </c:layout>
      <c:barChart>
        <c:barDir val="bar"/>
        <c:grouping val="clustered"/>
        <c:varyColors val="0"/>
        <c:ser>
          <c:idx val="0"/>
          <c:order val="0"/>
          <c:tx>
            <c:strRef>
              <c:f>fig_g9!$J$63</c:f>
              <c:strCache>
                <c:ptCount val="1"/>
                <c:pt idx="0">
                  <c:v>low perfomer matematica</c:v>
                </c:pt>
              </c:strCache>
            </c:strRef>
          </c:tx>
          <c:spPr>
            <a:solidFill>
              <a:srgbClr val="C00000"/>
            </a:solidFill>
            <a:ln>
              <a:noFill/>
            </a:ln>
          </c:spPr>
          <c:invertIfNegative val="0"/>
          <c:cat>
            <c:multiLvlStrRef>
              <c:f>fig_g9!$H$64:$I$69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fig_g9!$J$64:$J$69</c:f>
              <c:numCache>
                <c:formatCode>0</c:formatCode>
                <c:ptCount val="6"/>
                <c:pt idx="0">
                  <c:v>44.5</c:v>
                </c:pt>
                <c:pt idx="1">
                  <c:v>38.900000000000006</c:v>
                </c:pt>
                <c:pt idx="2">
                  <c:v>32.299999999999997</c:v>
                </c:pt>
                <c:pt idx="3">
                  <c:v>37</c:v>
                </c:pt>
                <c:pt idx="4">
                  <c:v>41.5</c:v>
                </c:pt>
                <c:pt idx="5">
                  <c:v>52.5</c:v>
                </c:pt>
              </c:numCache>
            </c:numRef>
          </c:val>
          <c:extLst>
            <c:ext xmlns:c16="http://schemas.microsoft.com/office/drawing/2014/chart" uri="{C3380CC4-5D6E-409C-BE32-E72D297353CC}">
              <c16:uniqueId val="{00000000-3C78-4E34-B2F4-B74F9A42DCA0}"/>
            </c:ext>
          </c:extLst>
        </c:ser>
        <c:dLbls>
          <c:showLegendKey val="0"/>
          <c:showVal val="0"/>
          <c:showCatName val="0"/>
          <c:showSerName val="0"/>
          <c:showPercent val="0"/>
          <c:showBubbleSize val="0"/>
        </c:dLbls>
        <c:gapWidth val="150"/>
        <c:axId val="109104512"/>
        <c:axId val="109110400"/>
      </c:barChart>
      <c:catAx>
        <c:axId val="109104512"/>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9110400"/>
        <c:crosses val="autoZero"/>
        <c:auto val="1"/>
        <c:lblAlgn val="ctr"/>
        <c:lblOffset val="100"/>
        <c:noMultiLvlLbl val="0"/>
      </c:catAx>
      <c:valAx>
        <c:axId val="109110400"/>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9104512"/>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2431354308559535"/>
        </c:manualLayout>
      </c:layout>
      <c:barChart>
        <c:barDir val="bar"/>
        <c:grouping val="clustered"/>
        <c:varyColors val="0"/>
        <c:ser>
          <c:idx val="0"/>
          <c:order val="0"/>
          <c:tx>
            <c:strRef>
              <c:f>fig_g9!$J$71</c:f>
              <c:strCache>
                <c:ptCount val="1"/>
                <c:pt idx="0">
                  <c:v>low perfomer matematica</c:v>
                </c:pt>
              </c:strCache>
            </c:strRef>
          </c:tx>
          <c:spPr>
            <a:solidFill>
              <a:schemeClr val="accent6"/>
            </a:solidFill>
            <a:ln>
              <a:noFill/>
            </a:ln>
          </c:spPr>
          <c:invertIfNegative val="0"/>
          <c:cat>
            <c:multiLvlStrRef>
              <c:f>fig_g9!$H$72:$I$77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fig_g9!$J$72:$J$77</c:f>
              <c:numCache>
                <c:formatCode>0</c:formatCode>
                <c:ptCount val="6"/>
                <c:pt idx="0">
                  <c:v>80</c:v>
                </c:pt>
                <c:pt idx="1">
                  <c:v>75.900000000000006</c:v>
                </c:pt>
                <c:pt idx="2">
                  <c:v>75.3</c:v>
                </c:pt>
                <c:pt idx="3">
                  <c:v>82.1</c:v>
                </c:pt>
                <c:pt idx="4">
                  <c:v>77.7</c:v>
                </c:pt>
                <c:pt idx="5">
                  <c:v>82.4</c:v>
                </c:pt>
              </c:numCache>
            </c:numRef>
          </c:val>
          <c:extLst>
            <c:ext xmlns:c16="http://schemas.microsoft.com/office/drawing/2014/chart" uri="{C3380CC4-5D6E-409C-BE32-E72D297353CC}">
              <c16:uniqueId val="{00000000-27A6-459C-99EA-B44F74AD52EB}"/>
            </c:ext>
          </c:extLst>
        </c:ser>
        <c:dLbls>
          <c:showLegendKey val="0"/>
          <c:showVal val="0"/>
          <c:showCatName val="0"/>
          <c:showSerName val="0"/>
          <c:showPercent val="0"/>
          <c:showBubbleSize val="0"/>
        </c:dLbls>
        <c:gapWidth val="150"/>
        <c:axId val="109121536"/>
        <c:axId val="109123072"/>
      </c:barChart>
      <c:catAx>
        <c:axId val="109121536"/>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nextTo"/>
        <c:txPr>
          <a:bodyPr/>
          <a:lstStyle/>
          <a:p>
            <a:pPr>
              <a:defRPr>
                <a:latin typeface="Century Gothic" pitchFamily="34" charset="0"/>
              </a:defRPr>
            </a:pPr>
            <a:endParaRPr lang="it-IT"/>
          </a:p>
        </c:txPr>
        <c:crossAx val="109123072"/>
        <c:crosses val="autoZero"/>
        <c:auto val="1"/>
        <c:lblAlgn val="ctr"/>
        <c:lblOffset val="100"/>
        <c:noMultiLvlLbl val="0"/>
      </c:catAx>
      <c:valAx>
        <c:axId val="109123072"/>
        <c:scaling>
          <c:orientation val="minMax"/>
          <c:max val="100"/>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a:latin typeface="Century Gothic" pitchFamily="34" charset="0"/>
              </a:defRPr>
            </a:pPr>
            <a:endParaRPr lang="it-IT"/>
          </a:p>
        </c:txPr>
        <c:crossAx val="109121536"/>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V secondaria II grado</a:t>
            </a:r>
          </a:p>
        </c:rich>
      </c:tx>
      <c:layout>
        <c:manualLayout>
          <c:xMode val="edge"/>
          <c:yMode val="edge"/>
          <c:x val="0.40516821760916277"/>
          <c:y val="0.16441482111048372"/>
        </c:manualLayout>
      </c:layout>
      <c:overlay val="1"/>
    </c:title>
    <c:autoTitleDeleted val="0"/>
    <c:plotArea>
      <c:layout>
        <c:manualLayout>
          <c:layoutTarget val="inner"/>
          <c:xMode val="edge"/>
          <c:yMode val="edge"/>
          <c:x val="0.31115538587979563"/>
          <c:y val="0.26636019029413072"/>
          <c:w val="0.6107722898274075"/>
          <c:h val="0.62488900866750763"/>
        </c:manualLayout>
      </c:layout>
      <c:barChart>
        <c:barDir val="bar"/>
        <c:grouping val="percentStacked"/>
        <c:varyColors val="0"/>
        <c:ser>
          <c:idx val="0"/>
          <c:order val="0"/>
          <c:tx>
            <c:strRef>
              <c:f>fig_g10!$D$24</c:f>
              <c:strCache>
                <c:ptCount val="1"/>
                <c:pt idx="0">
                  <c:v>B1</c:v>
                </c:pt>
              </c:strCache>
            </c:strRef>
          </c:tx>
          <c:spPr>
            <a:solidFill>
              <a:schemeClr val="accent2">
                <a:lumMod val="60000"/>
                <a:lumOff val="40000"/>
              </a:schemeClr>
            </a:solidFill>
          </c:spPr>
          <c:invertIfNegative val="0"/>
          <c:cat>
            <c:multiLvlStrRef>
              <c:f>fig_g10!$B$25:$C$30</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fig_g10!$D$25:$D$30</c:f>
              <c:numCache>
                <c:formatCode>0</c:formatCode>
                <c:ptCount val="6"/>
                <c:pt idx="0">
                  <c:v>-31.9</c:v>
                </c:pt>
                <c:pt idx="1">
                  <c:v>-31.8</c:v>
                </c:pt>
                <c:pt idx="2">
                  <c:v>-31.6</c:v>
                </c:pt>
                <c:pt idx="3">
                  <c:v>-35</c:v>
                </c:pt>
                <c:pt idx="4">
                  <c:v>-32.9</c:v>
                </c:pt>
                <c:pt idx="5">
                  <c:v>-34.9</c:v>
                </c:pt>
              </c:numCache>
            </c:numRef>
          </c:val>
          <c:extLst>
            <c:ext xmlns:c16="http://schemas.microsoft.com/office/drawing/2014/chart" uri="{C3380CC4-5D6E-409C-BE32-E72D297353CC}">
              <c16:uniqueId val="{00000000-6D3F-41C3-9726-9288CDD6248C}"/>
            </c:ext>
          </c:extLst>
        </c:ser>
        <c:ser>
          <c:idx val="1"/>
          <c:order val="1"/>
          <c:tx>
            <c:strRef>
              <c:f>fig_g10!$E$24</c:f>
              <c:strCache>
                <c:ptCount val="1"/>
                <c:pt idx="0">
                  <c:v>PRE-B1</c:v>
                </c:pt>
              </c:strCache>
            </c:strRef>
          </c:tx>
          <c:spPr>
            <a:solidFill>
              <a:srgbClr val="C00000"/>
            </a:solidFill>
          </c:spPr>
          <c:invertIfNegative val="0"/>
          <c:cat>
            <c:multiLvlStrRef>
              <c:f>fig_g10!$B$25:$C$30</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fig_g10!$E$25:$E$30</c:f>
              <c:numCache>
                <c:formatCode>0</c:formatCode>
                <c:ptCount val="6"/>
                <c:pt idx="0">
                  <c:v>-13.2</c:v>
                </c:pt>
                <c:pt idx="1">
                  <c:v>-9.5</c:v>
                </c:pt>
                <c:pt idx="2">
                  <c:v>-10.6</c:v>
                </c:pt>
                <c:pt idx="3">
                  <c:v>-14.8</c:v>
                </c:pt>
                <c:pt idx="4">
                  <c:v>-12.4</c:v>
                </c:pt>
                <c:pt idx="5">
                  <c:v>-22.6</c:v>
                </c:pt>
              </c:numCache>
            </c:numRef>
          </c:val>
          <c:extLst>
            <c:ext xmlns:c16="http://schemas.microsoft.com/office/drawing/2014/chart" uri="{C3380CC4-5D6E-409C-BE32-E72D297353CC}">
              <c16:uniqueId val="{00000001-6D3F-41C3-9726-9288CDD6248C}"/>
            </c:ext>
          </c:extLst>
        </c:ser>
        <c:ser>
          <c:idx val="2"/>
          <c:order val="2"/>
          <c:tx>
            <c:strRef>
              <c:f>fig_g10!$F$24</c:f>
              <c:strCache>
                <c:ptCount val="1"/>
                <c:pt idx="0">
                  <c:v>B2</c:v>
                </c:pt>
              </c:strCache>
            </c:strRef>
          </c:tx>
          <c:spPr>
            <a:solidFill>
              <a:schemeClr val="accent3"/>
            </a:solidFill>
          </c:spPr>
          <c:invertIfNegative val="0"/>
          <c:cat>
            <c:multiLvlStrRef>
              <c:f>fig_g10!$B$25:$C$30</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fig_g10!$F$25:$F$30</c:f>
              <c:numCache>
                <c:formatCode>0</c:formatCode>
                <c:ptCount val="6"/>
                <c:pt idx="0">
                  <c:v>54.9</c:v>
                </c:pt>
                <c:pt idx="1">
                  <c:v>58.7</c:v>
                </c:pt>
                <c:pt idx="2">
                  <c:v>57.7</c:v>
                </c:pt>
                <c:pt idx="3">
                  <c:v>50.2</c:v>
                </c:pt>
                <c:pt idx="4">
                  <c:v>54.7</c:v>
                </c:pt>
                <c:pt idx="5">
                  <c:v>42.5</c:v>
                </c:pt>
              </c:numCache>
            </c:numRef>
          </c:val>
          <c:extLst>
            <c:ext xmlns:c16="http://schemas.microsoft.com/office/drawing/2014/chart" uri="{C3380CC4-5D6E-409C-BE32-E72D297353CC}">
              <c16:uniqueId val="{00000002-6D3F-41C3-9726-9288CDD6248C}"/>
            </c:ext>
          </c:extLst>
        </c:ser>
        <c:dLbls>
          <c:showLegendKey val="0"/>
          <c:showVal val="0"/>
          <c:showCatName val="0"/>
          <c:showSerName val="0"/>
          <c:showPercent val="0"/>
          <c:showBubbleSize val="0"/>
        </c:dLbls>
        <c:gapWidth val="150"/>
        <c:overlap val="100"/>
        <c:axId val="109320448"/>
        <c:axId val="109334528"/>
      </c:barChart>
      <c:catAx>
        <c:axId val="109320448"/>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9334528"/>
        <c:crosses val="autoZero"/>
        <c:auto val="1"/>
        <c:lblAlgn val="ctr"/>
        <c:lblOffset val="100"/>
        <c:noMultiLvlLbl val="0"/>
      </c:catAx>
      <c:valAx>
        <c:axId val="109334528"/>
        <c:scaling>
          <c:orientation val="minMax"/>
          <c:max val="1"/>
          <c:min val="-0.80000000000000104"/>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sz="800"/>
            </a:pPr>
            <a:endParaRPr lang="it-IT"/>
          </a:p>
        </c:txPr>
        <c:crossAx val="109320448"/>
        <c:crosses val="autoZero"/>
        <c:crossBetween val="between"/>
        <c:majorUnit val="0.2"/>
      </c:valAx>
    </c:plotArea>
    <c:legend>
      <c:legendPos val="t"/>
      <c:layout>
        <c:manualLayout>
          <c:xMode val="edge"/>
          <c:yMode val="edge"/>
          <c:x val="3.8790529971632327E-2"/>
          <c:y val="0.13721515618890401"/>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Low performer</a:t>
            </a:r>
          </a:p>
        </c:rich>
      </c:tx>
      <c:layout>
        <c:manualLayout>
          <c:xMode val="edge"/>
          <c:yMode val="edge"/>
          <c:x val="3.3152409346889878E-4"/>
          <c:y val="3.875968992248062E-3"/>
        </c:manualLayout>
      </c:layout>
      <c:overlay val="0"/>
      <c:spPr>
        <a:noFill/>
        <a:ln>
          <a:noFill/>
        </a:ln>
        <a:effectLst/>
      </c:spPr>
      <c:txPr>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0.20565157605777287"/>
          <c:y val="0.12010315571018756"/>
          <c:w val="0.62866964765159805"/>
          <c:h val="0.77691845205395926"/>
        </c:manualLayout>
      </c:layout>
      <c:barChart>
        <c:barDir val="bar"/>
        <c:grouping val="clustered"/>
        <c:varyColors val="0"/>
        <c:ser>
          <c:idx val="0"/>
          <c:order val="0"/>
          <c:tx>
            <c:strRef>
              <c:f>fig_g2!$C$29</c:f>
              <c:strCache>
                <c:ptCount val="1"/>
                <c:pt idx="0">
                  <c:v>Italiano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fig_g2!$B$30:$B$32</c:f>
              <c:strCache>
                <c:ptCount val="3"/>
                <c:pt idx="0">
                  <c:v>Piemonte</c:v>
                </c:pt>
                <c:pt idx="1">
                  <c:v>Nord Ovest</c:v>
                </c:pt>
                <c:pt idx="2">
                  <c:v>Italia</c:v>
                </c:pt>
              </c:strCache>
            </c:strRef>
          </c:cat>
          <c:val>
            <c:numRef>
              <c:f>fig_g2!$C$30:$C$32</c:f>
              <c:numCache>
                <c:formatCode>0</c:formatCode>
                <c:ptCount val="3"/>
                <c:pt idx="0">
                  <c:v>40</c:v>
                </c:pt>
                <c:pt idx="1">
                  <c:v>38</c:v>
                </c:pt>
                <c:pt idx="2">
                  <c:v>41.3</c:v>
                </c:pt>
              </c:numCache>
            </c:numRef>
          </c:val>
          <c:extLst>
            <c:ext xmlns:c16="http://schemas.microsoft.com/office/drawing/2014/chart" uri="{C3380CC4-5D6E-409C-BE32-E72D297353CC}">
              <c16:uniqueId val="{00000009-5223-45EA-B08A-A92C318DD716}"/>
            </c:ext>
          </c:extLst>
        </c:ser>
        <c:ser>
          <c:idx val="1"/>
          <c:order val="1"/>
          <c:tx>
            <c:strRef>
              <c:f>fig_g2!$D$29</c:f>
              <c:strCache>
                <c:ptCount val="1"/>
                <c:pt idx="0">
                  <c:v>Matematica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fig_g2!$B$30:$B$32</c:f>
              <c:strCache>
                <c:ptCount val="3"/>
                <c:pt idx="0">
                  <c:v>Piemonte</c:v>
                </c:pt>
                <c:pt idx="1">
                  <c:v>Nord Ovest</c:v>
                </c:pt>
                <c:pt idx="2">
                  <c:v>Italia</c:v>
                </c:pt>
              </c:strCache>
            </c:strRef>
          </c:cat>
          <c:val>
            <c:numRef>
              <c:f>fig_g2!$D$30:$D$32</c:f>
              <c:numCache>
                <c:formatCode>0</c:formatCode>
                <c:ptCount val="3"/>
                <c:pt idx="0">
                  <c:v>41</c:v>
                </c:pt>
                <c:pt idx="1">
                  <c:v>38.1</c:v>
                </c:pt>
                <c:pt idx="2">
                  <c:v>44.3</c:v>
                </c:pt>
              </c:numCache>
            </c:numRef>
          </c:val>
          <c:extLst>
            <c:ext xmlns:c16="http://schemas.microsoft.com/office/drawing/2014/chart" uri="{C3380CC4-5D6E-409C-BE32-E72D297353CC}">
              <c16:uniqueId val="{0000000A-5223-45EA-B08A-A92C318DD716}"/>
            </c:ext>
          </c:extLst>
        </c:ser>
        <c:dLbls>
          <c:showLegendKey val="0"/>
          <c:showVal val="0"/>
          <c:showCatName val="0"/>
          <c:showSerName val="0"/>
          <c:showPercent val="0"/>
          <c:showBubbleSize val="0"/>
        </c:dLbls>
        <c:gapWidth val="100"/>
        <c:axId val="108002304"/>
        <c:axId val="101999360"/>
      </c:barChart>
      <c:catAx>
        <c:axId val="108002304"/>
        <c:scaling>
          <c:orientation val="minMax"/>
        </c:scaling>
        <c:delete val="0"/>
        <c:axPos val="l"/>
        <c:majorGridlines>
          <c:spPr>
            <a:ln w="6350" cap="flat" cmpd="sng" algn="ctr">
              <a:solidFill>
                <a:schemeClr val="bg1">
                  <a:lumMod val="95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1999360"/>
        <c:crosses val="autoZero"/>
        <c:auto val="1"/>
        <c:lblAlgn val="ctr"/>
        <c:lblOffset val="100"/>
        <c:noMultiLvlLbl val="0"/>
      </c:catAx>
      <c:valAx>
        <c:axId val="101999360"/>
        <c:scaling>
          <c:orientation val="minMax"/>
          <c:max val="70"/>
          <c:min val="20"/>
        </c:scaling>
        <c:delete val="0"/>
        <c:axPos val="b"/>
        <c:majorGridlines>
          <c:spPr>
            <a:ln w="6350" cap="flat" cmpd="sng" algn="ctr">
              <a:solidFill>
                <a:schemeClr val="bg1">
                  <a:lumMod val="95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002304"/>
        <c:crosses val="autoZero"/>
        <c:crossBetween val="between"/>
      </c:valAx>
      <c:spPr>
        <a:noFill/>
        <a:ln>
          <a:noFill/>
        </a:ln>
        <a:effectLst/>
      </c:spPr>
    </c:plotArea>
    <c:legend>
      <c:legendPos val="r"/>
      <c:layout>
        <c:manualLayout>
          <c:xMode val="edge"/>
          <c:yMode val="edge"/>
          <c:x val="0.6235006713685759"/>
          <c:y val="7.4829561261863307E-4"/>
          <c:w val="0.22777667354687464"/>
          <c:h val="0.128780443142281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prstDash val="solid"/>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67"/>
          <c:w val="0.64396845499207933"/>
          <c:h val="0.62951975713602981"/>
        </c:manualLayout>
      </c:layout>
      <c:barChart>
        <c:barDir val="bar"/>
        <c:grouping val="percentStacked"/>
        <c:varyColors val="0"/>
        <c:ser>
          <c:idx val="0"/>
          <c:order val="0"/>
          <c:tx>
            <c:strRef>
              <c:f>fig_g10!$D$24</c:f>
              <c:strCache>
                <c:ptCount val="1"/>
                <c:pt idx="0">
                  <c:v>B1</c:v>
                </c:pt>
              </c:strCache>
            </c:strRef>
          </c:tx>
          <c:spPr>
            <a:solidFill>
              <a:schemeClr val="accent2">
                <a:lumMod val="60000"/>
                <a:lumOff val="40000"/>
              </a:schemeClr>
            </a:solidFill>
          </c:spPr>
          <c:invertIfNegative val="0"/>
          <c:cat>
            <c:multiLvlStrRef>
              <c:f>fig_g10!$B$33:$C$38</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fig_g10!$D$33:$D$38</c:f>
              <c:numCache>
                <c:formatCode>0</c:formatCode>
                <c:ptCount val="6"/>
                <c:pt idx="0">
                  <c:v>-30.2</c:v>
                </c:pt>
                <c:pt idx="1">
                  <c:v>-29</c:v>
                </c:pt>
                <c:pt idx="2">
                  <c:v>-29</c:v>
                </c:pt>
                <c:pt idx="3">
                  <c:v>-34.700000000000003</c:v>
                </c:pt>
                <c:pt idx="4">
                  <c:v>-31.2</c:v>
                </c:pt>
                <c:pt idx="5">
                  <c:v>-33.5</c:v>
                </c:pt>
              </c:numCache>
            </c:numRef>
          </c:val>
          <c:extLst>
            <c:ext xmlns:c16="http://schemas.microsoft.com/office/drawing/2014/chart" uri="{C3380CC4-5D6E-409C-BE32-E72D297353CC}">
              <c16:uniqueId val="{00000000-FB77-4AF3-B2EB-83D8E3E829A6}"/>
            </c:ext>
          </c:extLst>
        </c:ser>
        <c:ser>
          <c:idx val="1"/>
          <c:order val="1"/>
          <c:tx>
            <c:strRef>
              <c:f>fig_g10!$E$24</c:f>
              <c:strCache>
                <c:ptCount val="1"/>
                <c:pt idx="0">
                  <c:v>PRE-B1</c:v>
                </c:pt>
              </c:strCache>
            </c:strRef>
          </c:tx>
          <c:spPr>
            <a:solidFill>
              <a:srgbClr val="C00000"/>
            </a:solidFill>
          </c:spPr>
          <c:invertIfNegative val="0"/>
          <c:cat>
            <c:multiLvlStrRef>
              <c:f>fig_g10!$B$33:$C$38</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fig_g10!$E$33:$E$38</c:f>
              <c:numCache>
                <c:formatCode>0</c:formatCode>
                <c:ptCount val="6"/>
                <c:pt idx="0">
                  <c:v>-8.6999999999999993</c:v>
                </c:pt>
                <c:pt idx="1">
                  <c:v>-5.4</c:v>
                </c:pt>
                <c:pt idx="2">
                  <c:v>-6.6</c:v>
                </c:pt>
                <c:pt idx="3">
                  <c:v>-9.1999999999999993</c:v>
                </c:pt>
                <c:pt idx="4">
                  <c:v>-7.6</c:v>
                </c:pt>
                <c:pt idx="5">
                  <c:v>-12.8</c:v>
                </c:pt>
              </c:numCache>
            </c:numRef>
          </c:val>
          <c:extLst>
            <c:ext xmlns:c16="http://schemas.microsoft.com/office/drawing/2014/chart" uri="{C3380CC4-5D6E-409C-BE32-E72D297353CC}">
              <c16:uniqueId val="{00000001-FB77-4AF3-B2EB-83D8E3E829A6}"/>
            </c:ext>
          </c:extLst>
        </c:ser>
        <c:ser>
          <c:idx val="2"/>
          <c:order val="2"/>
          <c:tx>
            <c:strRef>
              <c:f>fig_g10!$F$24</c:f>
              <c:strCache>
                <c:ptCount val="1"/>
                <c:pt idx="0">
                  <c:v>B2</c:v>
                </c:pt>
              </c:strCache>
            </c:strRef>
          </c:tx>
          <c:spPr>
            <a:solidFill>
              <a:schemeClr val="accent3"/>
            </a:solidFill>
          </c:spPr>
          <c:invertIfNegative val="0"/>
          <c:cat>
            <c:multiLvlStrRef>
              <c:f>fig_g10!$B$33:$C$38</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fig_g10!$F$33:$F$38</c:f>
              <c:numCache>
                <c:formatCode>0</c:formatCode>
                <c:ptCount val="6"/>
                <c:pt idx="0">
                  <c:v>61.1</c:v>
                </c:pt>
                <c:pt idx="1">
                  <c:v>65.599999999999994</c:v>
                </c:pt>
                <c:pt idx="2">
                  <c:v>64.3</c:v>
                </c:pt>
                <c:pt idx="3">
                  <c:v>56.2</c:v>
                </c:pt>
                <c:pt idx="4">
                  <c:v>61.2</c:v>
                </c:pt>
                <c:pt idx="5">
                  <c:v>53.8</c:v>
                </c:pt>
              </c:numCache>
            </c:numRef>
          </c:val>
          <c:extLst>
            <c:ext xmlns:c16="http://schemas.microsoft.com/office/drawing/2014/chart" uri="{C3380CC4-5D6E-409C-BE32-E72D297353CC}">
              <c16:uniqueId val="{00000002-FB77-4AF3-B2EB-83D8E3E829A6}"/>
            </c:ext>
          </c:extLst>
        </c:ser>
        <c:dLbls>
          <c:showLegendKey val="0"/>
          <c:showVal val="0"/>
          <c:showCatName val="0"/>
          <c:showSerName val="0"/>
          <c:showPercent val="0"/>
          <c:showBubbleSize val="0"/>
        </c:dLbls>
        <c:gapWidth val="150"/>
        <c:overlap val="100"/>
        <c:axId val="109372928"/>
        <c:axId val="109374464"/>
      </c:barChart>
      <c:catAx>
        <c:axId val="109372928"/>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9374464"/>
        <c:crosses val="autoZero"/>
        <c:auto val="1"/>
        <c:lblAlgn val="ctr"/>
        <c:lblOffset val="100"/>
        <c:noMultiLvlLbl val="0"/>
      </c:catAx>
      <c:valAx>
        <c:axId val="109374464"/>
        <c:scaling>
          <c:orientation val="minMax"/>
          <c:max val="1"/>
          <c:min val="-0.80000000000000104"/>
        </c:scaling>
        <c:delete val="0"/>
        <c:axPos val="b"/>
        <c:majorGridlines>
          <c:spPr>
            <a:ln>
              <a:solidFill>
                <a:schemeClr val="bg1">
                  <a:lumMod val="95000"/>
                </a:schemeClr>
              </a:solidFill>
            </a:ln>
          </c:spPr>
        </c:majorGridlines>
        <c:numFmt formatCode="0%" sourceLinked="1"/>
        <c:majorTickMark val="out"/>
        <c:minorTickMark val="none"/>
        <c:tickLblPos val="nextTo"/>
        <c:txPr>
          <a:bodyPr/>
          <a:lstStyle/>
          <a:p>
            <a:pPr>
              <a:defRPr sz="800"/>
            </a:pPr>
            <a:endParaRPr lang="it-IT"/>
          </a:p>
        </c:txPr>
        <c:crossAx val="109372928"/>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tx>
            <c:strRef>
              <c:f>fig_g11!$B$8</c:f>
              <c:strCache>
                <c:ptCount val="1"/>
                <c:pt idx="0">
                  <c:v>2021</c:v>
                </c:pt>
              </c:strCache>
            </c:strRef>
          </c:tx>
          <c:spPr>
            <a:solidFill>
              <a:schemeClr val="accent2">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fig_g11!$A$9:$A$11</c:f>
              <c:strCache>
                <c:ptCount val="3"/>
                <c:pt idx="0">
                  <c:v>Piemonte</c:v>
                </c:pt>
                <c:pt idx="1">
                  <c:v>Nord Ovest</c:v>
                </c:pt>
                <c:pt idx="2">
                  <c:v>Italia </c:v>
                </c:pt>
              </c:strCache>
            </c:strRef>
          </c:cat>
          <c:val>
            <c:numRef>
              <c:f>fig_g11!$B$9:$B$11</c:f>
              <c:numCache>
                <c:formatCode>0.0</c:formatCode>
                <c:ptCount val="3"/>
                <c:pt idx="0">
                  <c:v>14</c:v>
                </c:pt>
                <c:pt idx="1">
                  <c:v>11.7</c:v>
                </c:pt>
                <c:pt idx="2">
                  <c:v>16.600000000000001</c:v>
                </c:pt>
              </c:numCache>
            </c:numRef>
          </c:val>
          <c:extLst>
            <c:ext xmlns:c16="http://schemas.microsoft.com/office/drawing/2014/chart" uri="{C3380CC4-5D6E-409C-BE32-E72D297353CC}">
              <c16:uniqueId val="{00000000-977C-4A86-A456-C9905AED22F2}"/>
            </c:ext>
          </c:extLst>
        </c:ser>
        <c:ser>
          <c:idx val="1"/>
          <c:order val="1"/>
          <c:tx>
            <c:strRef>
              <c:f>fig_g11!$C$8</c:f>
              <c:strCache>
                <c:ptCount val="1"/>
                <c:pt idx="0">
                  <c:v>2022</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fig_g11!$A$9:$A$11</c:f>
              <c:strCache>
                <c:ptCount val="3"/>
                <c:pt idx="0">
                  <c:v>Piemonte</c:v>
                </c:pt>
                <c:pt idx="1">
                  <c:v>Nord Ovest</c:v>
                </c:pt>
                <c:pt idx="2">
                  <c:v>Italia </c:v>
                </c:pt>
              </c:strCache>
            </c:strRef>
          </c:cat>
          <c:val>
            <c:numRef>
              <c:f>fig_g11!$C$9:$C$11</c:f>
              <c:numCache>
                <c:formatCode>0.0</c:formatCode>
                <c:ptCount val="3"/>
                <c:pt idx="0">
                  <c:v>13</c:v>
                </c:pt>
                <c:pt idx="1">
                  <c:v>10</c:v>
                </c:pt>
                <c:pt idx="2">
                  <c:v>15.5</c:v>
                </c:pt>
              </c:numCache>
            </c:numRef>
          </c:val>
          <c:extLst>
            <c:ext xmlns:c16="http://schemas.microsoft.com/office/drawing/2014/chart" uri="{C3380CC4-5D6E-409C-BE32-E72D297353CC}">
              <c16:uniqueId val="{00000001-977C-4A86-A456-C9905AED22F2}"/>
            </c:ext>
          </c:extLst>
        </c:ser>
        <c:ser>
          <c:idx val="2"/>
          <c:order val="2"/>
          <c:tx>
            <c:strRef>
              <c:f>fig_g11!$D$8</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fig_g11!$A$9:$A$11</c:f>
              <c:strCache>
                <c:ptCount val="3"/>
                <c:pt idx="0">
                  <c:v>Piemonte</c:v>
                </c:pt>
                <c:pt idx="1">
                  <c:v>Nord Ovest</c:v>
                </c:pt>
                <c:pt idx="2">
                  <c:v>Italia </c:v>
                </c:pt>
              </c:strCache>
            </c:strRef>
          </c:cat>
          <c:val>
            <c:numRef>
              <c:f>fig_g11!$D$9:$D$11</c:f>
              <c:numCache>
                <c:formatCode>0.0</c:formatCode>
                <c:ptCount val="3"/>
                <c:pt idx="0">
                  <c:v>11.5</c:v>
                </c:pt>
                <c:pt idx="1">
                  <c:v>9.4</c:v>
                </c:pt>
                <c:pt idx="2">
                  <c:v>13.8</c:v>
                </c:pt>
              </c:numCache>
            </c:numRef>
          </c:val>
          <c:extLst>
            <c:ext xmlns:c16="http://schemas.microsoft.com/office/drawing/2014/chart" uri="{C3380CC4-5D6E-409C-BE32-E72D297353CC}">
              <c16:uniqueId val="{00000002-977C-4A86-A456-C9905AED22F2}"/>
            </c:ext>
          </c:extLst>
        </c:ser>
        <c:ser>
          <c:idx val="3"/>
          <c:order val="3"/>
          <c:tx>
            <c:strRef>
              <c:f>fig_g11!$E$8</c:f>
              <c:strCache>
                <c:ptCount val="1"/>
                <c:pt idx="0">
                  <c:v>2024</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fig_g11!$A$9:$A$11</c:f>
              <c:strCache>
                <c:ptCount val="3"/>
                <c:pt idx="0">
                  <c:v>Piemonte</c:v>
                </c:pt>
                <c:pt idx="1">
                  <c:v>Nord Ovest</c:v>
                </c:pt>
                <c:pt idx="2">
                  <c:v>Italia </c:v>
                </c:pt>
              </c:strCache>
            </c:strRef>
          </c:cat>
          <c:val>
            <c:numRef>
              <c:f>fig_g11!$E$9:$E$11</c:f>
              <c:numCache>
                <c:formatCode>0.0</c:formatCode>
                <c:ptCount val="3"/>
                <c:pt idx="0">
                  <c:v>11.4</c:v>
                </c:pt>
                <c:pt idx="1">
                  <c:v>9.4</c:v>
                </c:pt>
                <c:pt idx="2">
                  <c:v>12.9</c:v>
                </c:pt>
              </c:numCache>
            </c:numRef>
          </c:val>
          <c:extLst>
            <c:ext xmlns:c16="http://schemas.microsoft.com/office/drawing/2014/chart" uri="{C3380CC4-5D6E-409C-BE32-E72D297353CC}">
              <c16:uniqueId val="{00000003-977C-4A86-A456-C9905AED22F2}"/>
            </c:ext>
          </c:extLst>
        </c:ser>
        <c:ser>
          <c:idx val="4"/>
          <c:order val="4"/>
          <c:tx>
            <c:strRef>
              <c:f>fig_g11!$F$8</c:f>
              <c:strCache>
                <c:ptCount val="1"/>
                <c:pt idx="0">
                  <c:v>2025</c:v>
                </c:pt>
              </c:strCache>
            </c:strRef>
          </c:tx>
          <c:spPr>
            <a:solidFill>
              <a:schemeClr val="accent2">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fig_g11!$A$9:$A$11</c:f>
              <c:strCache>
                <c:ptCount val="3"/>
                <c:pt idx="0">
                  <c:v>Piemonte</c:v>
                </c:pt>
                <c:pt idx="1">
                  <c:v>Nord Ovest</c:v>
                </c:pt>
                <c:pt idx="2">
                  <c:v>Italia </c:v>
                </c:pt>
              </c:strCache>
            </c:strRef>
          </c:cat>
          <c:val>
            <c:numRef>
              <c:f>fig_g11!$F$9:$F$11</c:f>
              <c:numCache>
                <c:formatCode>0.0</c:formatCode>
                <c:ptCount val="3"/>
                <c:pt idx="0">
                  <c:v>11</c:v>
                </c:pt>
                <c:pt idx="1">
                  <c:v>8.9</c:v>
                </c:pt>
                <c:pt idx="2">
                  <c:v>12.3</c:v>
                </c:pt>
              </c:numCache>
            </c:numRef>
          </c:val>
          <c:extLst>
            <c:ext xmlns:c16="http://schemas.microsoft.com/office/drawing/2014/chart" uri="{C3380CC4-5D6E-409C-BE32-E72D297353CC}">
              <c16:uniqueId val="{00000000-F3F9-446F-B91C-B60650DBCA2A}"/>
            </c:ext>
          </c:extLst>
        </c:ser>
        <c:dLbls>
          <c:showLegendKey val="0"/>
          <c:showVal val="0"/>
          <c:showCatName val="0"/>
          <c:showSerName val="0"/>
          <c:showPercent val="0"/>
          <c:showBubbleSize val="0"/>
        </c:dLbls>
        <c:gapWidth val="42"/>
        <c:overlap val="-20"/>
        <c:axId val="88562719"/>
        <c:axId val="88563135"/>
      </c:barChart>
      <c:catAx>
        <c:axId val="88562719"/>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3135"/>
        <c:crosses val="autoZero"/>
        <c:auto val="1"/>
        <c:lblAlgn val="ctr"/>
        <c:lblOffset val="100"/>
        <c:noMultiLvlLbl val="0"/>
      </c:catAx>
      <c:valAx>
        <c:axId val="88563135"/>
        <c:scaling>
          <c:orientation val="minMax"/>
        </c:scaling>
        <c:delete val="0"/>
        <c:axPos val="b"/>
        <c:majorGridlines>
          <c:spPr>
            <a:ln w="9525"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27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bar"/>
        <c:grouping val="clustered"/>
        <c:varyColors val="0"/>
        <c:ser>
          <c:idx val="0"/>
          <c:order val="0"/>
          <c:tx>
            <c:strRef>
              <c:f>fig_g12!$B$6</c:f>
              <c:strCache>
                <c:ptCount val="1"/>
                <c:pt idx="0">
                  <c:v>2021</c:v>
                </c:pt>
              </c:strCache>
            </c:strRef>
          </c:tx>
          <c:spPr>
            <a:solidFill>
              <a:schemeClr val="accent5">
                <a:tint val="5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fig_g12!$A$7:$A$9</c:f>
              <c:strCache>
                <c:ptCount val="3"/>
                <c:pt idx="0">
                  <c:v>Piemonte</c:v>
                </c:pt>
                <c:pt idx="1">
                  <c:v>Nord Ovest</c:v>
                </c:pt>
                <c:pt idx="2">
                  <c:v>Italia </c:v>
                </c:pt>
              </c:strCache>
            </c:strRef>
          </c:cat>
          <c:val>
            <c:numRef>
              <c:f>fig_g12!$B$7:$B$9</c:f>
              <c:numCache>
                <c:formatCode>0.0</c:formatCode>
                <c:ptCount val="3"/>
                <c:pt idx="0">
                  <c:v>5.7</c:v>
                </c:pt>
                <c:pt idx="1">
                  <c:v>4.5999999999999996</c:v>
                </c:pt>
                <c:pt idx="2">
                  <c:v>9.8000000000000007</c:v>
                </c:pt>
              </c:numCache>
            </c:numRef>
          </c:val>
          <c:extLst>
            <c:ext xmlns:c16="http://schemas.microsoft.com/office/drawing/2014/chart" uri="{C3380CC4-5D6E-409C-BE32-E72D297353CC}">
              <c16:uniqueId val="{00000000-0020-4FB1-9418-32199312E8AE}"/>
            </c:ext>
          </c:extLst>
        </c:ser>
        <c:ser>
          <c:idx val="1"/>
          <c:order val="1"/>
          <c:tx>
            <c:strRef>
              <c:f>fig_g12!$C$6</c:f>
              <c:strCache>
                <c:ptCount val="1"/>
                <c:pt idx="0">
                  <c:v>2022</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fig_g12!$A$7:$A$9</c:f>
              <c:strCache>
                <c:ptCount val="3"/>
                <c:pt idx="0">
                  <c:v>Piemonte</c:v>
                </c:pt>
                <c:pt idx="1">
                  <c:v>Nord Ovest</c:v>
                </c:pt>
                <c:pt idx="2">
                  <c:v>Italia </c:v>
                </c:pt>
              </c:strCache>
            </c:strRef>
          </c:cat>
          <c:val>
            <c:numRef>
              <c:f>fig_g12!$C$7:$C$9</c:f>
              <c:numCache>
                <c:formatCode>0.0</c:formatCode>
                <c:ptCount val="3"/>
                <c:pt idx="0">
                  <c:v>4.8</c:v>
                </c:pt>
                <c:pt idx="1">
                  <c:v>3.9</c:v>
                </c:pt>
                <c:pt idx="2">
                  <c:v>9.6999999999999993</c:v>
                </c:pt>
              </c:numCache>
            </c:numRef>
          </c:val>
          <c:extLst>
            <c:ext xmlns:c16="http://schemas.microsoft.com/office/drawing/2014/chart" uri="{C3380CC4-5D6E-409C-BE32-E72D297353CC}">
              <c16:uniqueId val="{00000001-0020-4FB1-9418-32199312E8AE}"/>
            </c:ext>
          </c:extLst>
        </c:ser>
        <c:ser>
          <c:idx val="2"/>
          <c:order val="2"/>
          <c:tx>
            <c:strRef>
              <c:f>fig_g12!$D$6</c:f>
              <c:strCache>
                <c:ptCount val="1"/>
                <c:pt idx="0">
                  <c:v>2023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fig_g12!$A$7:$A$9</c:f>
              <c:strCache>
                <c:ptCount val="3"/>
                <c:pt idx="0">
                  <c:v>Piemonte</c:v>
                </c:pt>
                <c:pt idx="1">
                  <c:v>Nord Ovest</c:v>
                </c:pt>
                <c:pt idx="2">
                  <c:v>Italia </c:v>
                </c:pt>
              </c:strCache>
            </c:strRef>
          </c:cat>
          <c:val>
            <c:numRef>
              <c:f>fig_g12!$D$7:$D$9</c:f>
              <c:numCache>
                <c:formatCode>0.0</c:formatCode>
                <c:ptCount val="3"/>
                <c:pt idx="0">
                  <c:v>3.4</c:v>
                </c:pt>
                <c:pt idx="1">
                  <c:v>3.5</c:v>
                </c:pt>
                <c:pt idx="2">
                  <c:v>8.6999999999999993</c:v>
                </c:pt>
              </c:numCache>
            </c:numRef>
          </c:val>
          <c:extLst>
            <c:ext xmlns:c16="http://schemas.microsoft.com/office/drawing/2014/chart" uri="{C3380CC4-5D6E-409C-BE32-E72D297353CC}">
              <c16:uniqueId val="{00000002-0020-4FB1-9418-32199312E8AE}"/>
            </c:ext>
          </c:extLst>
        </c:ser>
        <c:ser>
          <c:idx val="3"/>
          <c:order val="3"/>
          <c:tx>
            <c:strRef>
              <c:f>fig_g12!$E$6</c:f>
              <c:strCache>
                <c:ptCount val="1"/>
                <c:pt idx="0">
                  <c:v>2024</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fig_g12!$A$7:$A$9</c:f>
              <c:strCache>
                <c:ptCount val="3"/>
                <c:pt idx="0">
                  <c:v>Piemonte</c:v>
                </c:pt>
                <c:pt idx="1">
                  <c:v>Nord Ovest</c:v>
                </c:pt>
                <c:pt idx="2">
                  <c:v>Italia </c:v>
                </c:pt>
              </c:strCache>
            </c:strRef>
          </c:cat>
          <c:val>
            <c:numRef>
              <c:f>fig_g12!$E$7:$E$9</c:f>
              <c:numCache>
                <c:formatCode>0.0</c:formatCode>
                <c:ptCount val="3"/>
                <c:pt idx="0">
                  <c:v>3.4</c:v>
                </c:pt>
                <c:pt idx="1">
                  <c:v>3</c:v>
                </c:pt>
                <c:pt idx="2">
                  <c:v>6.6</c:v>
                </c:pt>
              </c:numCache>
            </c:numRef>
          </c:val>
          <c:extLst>
            <c:ext xmlns:c16="http://schemas.microsoft.com/office/drawing/2014/chart" uri="{C3380CC4-5D6E-409C-BE32-E72D297353CC}">
              <c16:uniqueId val="{00000000-5E58-480D-8CD3-92A358AA74EF}"/>
            </c:ext>
          </c:extLst>
        </c:ser>
        <c:ser>
          <c:idx val="4"/>
          <c:order val="4"/>
          <c:tx>
            <c:strRef>
              <c:f>fig_g12!$F$6</c:f>
              <c:strCache>
                <c:ptCount val="1"/>
                <c:pt idx="0">
                  <c:v>2025</c:v>
                </c:pt>
              </c:strCache>
            </c:strRef>
          </c:tx>
          <c:spPr>
            <a:solidFill>
              <a:schemeClr val="accent5">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fig_g12!$A$7:$A$9</c:f>
              <c:strCache>
                <c:ptCount val="3"/>
                <c:pt idx="0">
                  <c:v>Piemonte</c:v>
                </c:pt>
                <c:pt idx="1">
                  <c:v>Nord Ovest</c:v>
                </c:pt>
                <c:pt idx="2">
                  <c:v>Italia </c:v>
                </c:pt>
              </c:strCache>
            </c:strRef>
          </c:cat>
          <c:val>
            <c:numRef>
              <c:f>fig_g12!$F$7:$F$9</c:f>
              <c:numCache>
                <c:formatCode>0.0</c:formatCode>
                <c:ptCount val="3"/>
                <c:pt idx="0">
                  <c:v>5.2</c:v>
                </c:pt>
                <c:pt idx="1">
                  <c:v>4.5</c:v>
                </c:pt>
                <c:pt idx="2">
                  <c:v>8.6999999999999993</c:v>
                </c:pt>
              </c:numCache>
            </c:numRef>
          </c:val>
          <c:extLst>
            <c:ext xmlns:c16="http://schemas.microsoft.com/office/drawing/2014/chart" uri="{C3380CC4-5D6E-409C-BE32-E72D297353CC}">
              <c16:uniqueId val="{00000000-A4E2-4FEA-BD0B-1D4CD0393A97}"/>
            </c:ext>
          </c:extLst>
        </c:ser>
        <c:dLbls>
          <c:showLegendKey val="0"/>
          <c:showVal val="0"/>
          <c:showCatName val="0"/>
          <c:showSerName val="0"/>
          <c:showPercent val="0"/>
          <c:showBubbleSize val="0"/>
        </c:dLbls>
        <c:gapWidth val="42"/>
        <c:overlap val="-20"/>
        <c:axId val="88562719"/>
        <c:axId val="88563135"/>
      </c:barChart>
      <c:catAx>
        <c:axId val="88562719"/>
        <c:scaling>
          <c:orientation val="minMax"/>
        </c:scaling>
        <c:delete val="0"/>
        <c:axPos val="l"/>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3135"/>
        <c:crosses val="autoZero"/>
        <c:auto val="1"/>
        <c:lblAlgn val="ctr"/>
        <c:lblOffset val="100"/>
        <c:noMultiLvlLbl val="0"/>
      </c:catAx>
      <c:valAx>
        <c:axId val="88563135"/>
        <c:scaling>
          <c:orientation val="minMax"/>
          <c:max val="18"/>
        </c:scaling>
        <c:delete val="0"/>
        <c:axPos val="b"/>
        <c:majorGridlines>
          <c:spPr>
            <a:ln w="9525" cap="flat" cmpd="sng" algn="ctr">
              <a:solidFill>
                <a:schemeClr val="bg1">
                  <a:lumMod val="9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885627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Low performer,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688E-2"/>
          <c:y val="3.4784851286681828E-3"/>
        </c:manualLayout>
      </c:layout>
      <c:overlay val="0"/>
      <c:spPr>
        <a:noFill/>
        <a:ln>
          <a:noFill/>
        </a:ln>
        <a:effectLst/>
      </c:spPr>
      <c:txPr>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0.20565146337839846"/>
          <c:y val="0.12753201856712387"/>
          <c:w val="0.62866964765159805"/>
          <c:h val="0.77720545348498282"/>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fig_g2!$B$36:$B$38</c:f>
              <c:strCache>
                <c:ptCount val="3"/>
                <c:pt idx="0">
                  <c:v>Piemonte</c:v>
                </c:pt>
                <c:pt idx="1">
                  <c:v>Nord Ovest</c:v>
                </c:pt>
                <c:pt idx="2">
                  <c:v>Italia</c:v>
                </c:pt>
              </c:strCache>
            </c:strRef>
          </c:cat>
          <c:val>
            <c:numRef>
              <c:f>fig_g2!$C$36:$C$38</c:f>
              <c:numCache>
                <c:formatCode>0</c:formatCode>
                <c:ptCount val="3"/>
                <c:pt idx="0">
                  <c:v>45.599999999999994</c:v>
                </c:pt>
                <c:pt idx="1">
                  <c:v>48</c:v>
                </c:pt>
                <c:pt idx="2">
                  <c:v>53.5</c:v>
                </c:pt>
              </c:numCache>
            </c:numRef>
          </c:val>
          <c:extLst>
            <c:ext xmlns:c16="http://schemas.microsoft.com/office/drawing/2014/chart" uri="{C3380CC4-5D6E-409C-BE32-E72D297353CC}">
              <c16:uniqueId val="{00000009-8AA5-413E-BB6E-7CB30BAC774C}"/>
            </c:ext>
          </c:extLst>
        </c:ser>
        <c:ser>
          <c:idx val="1"/>
          <c:order val="1"/>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fig_g2!$B$36:$B$38</c:f>
              <c:strCache>
                <c:ptCount val="3"/>
                <c:pt idx="0">
                  <c:v>Piemonte</c:v>
                </c:pt>
                <c:pt idx="1">
                  <c:v>Nord Ovest</c:v>
                </c:pt>
                <c:pt idx="2">
                  <c:v>Italia</c:v>
                </c:pt>
              </c:strCache>
            </c:strRef>
          </c:cat>
          <c:val>
            <c:numRef>
              <c:f>fig_g2!$D$36:$D$38</c:f>
              <c:numCache>
                <c:formatCode>0</c:formatCode>
                <c:ptCount val="3"/>
                <c:pt idx="0">
                  <c:v>42</c:v>
                </c:pt>
                <c:pt idx="1">
                  <c:v>47</c:v>
                </c:pt>
                <c:pt idx="2">
                  <c:v>52</c:v>
                </c:pt>
              </c:numCache>
            </c:numRef>
          </c:val>
          <c:extLst>
            <c:ext xmlns:c16="http://schemas.microsoft.com/office/drawing/2014/chart" uri="{C3380CC4-5D6E-409C-BE32-E72D297353CC}">
              <c16:uniqueId val="{0000000A-8AA5-413E-BB6E-7CB30BAC774C}"/>
            </c:ext>
          </c:extLst>
        </c:ser>
        <c:dLbls>
          <c:showLegendKey val="0"/>
          <c:showVal val="0"/>
          <c:showCatName val="0"/>
          <c:showSerName val="0"/>
          <c:showPercent val="0"/>
          <c:showBubbleSize val="0"/>
        </c:dLbls>
        <c:gapWidth val="100"/>
        <c:axId val="102037760"/>
        <c:axId val="108175360"/>
      </c:barChart>
      <c:catAx>
        <c:axId val="102037760"/>
        <c:scaling>
          <c:orientation val="minMax"/>
        </c:scaling>
        <c:delete val="0"/>
        <c:axPos val="l"/>
        <c:majorGridlines>
          <c:spPr>
            <a:ln w="6350" cap="flat" cmpd="sng" algn="ctr">
              <a:solidFill>
                <a:schemeClr val="bg1">
                  <a:lumMod val="95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175360"/>
        <c:crosses val="autoZero"/>
        <c:auto val="1"/>
        <c:lblAlgn val="ctr"/>
        <c:lblOffset val="100"/>
        <c:noMultiLvlLbl val="0"/>
      </c:catAx>
      <c:valAx>
        <c:axId val="108175360"/>
        <c:scaling>
          <c:orientation val="minMax"/>
          <c:max val="70"/>
          <c:min val="20"/>
        </c:scaling>
        <c:delete val="0"/>
        <c:axPos val="b"/>
        <c:majorGridlines>
          <c:spPr>
            <a:ln w="6350" cap="flat" cmpd="sng" algn="ctr">
              <a:solidFill>
                <a:schemeClr val="bg1">
                  <a:lumMod val="95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2037760"/>
        <c:crosses val="autoZero"/>
        <c:crossBetween val="between"/>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it-IT" sz="1200" b="1"/>
              <a:t>V primaria</a:t>
            </a:r>
          </a:p>
        </c:rich>
      </c:tx>
      <c:layout>
        <c:manualLayout>
          <c:xMode val="edge"/>
          <c:yMode val="edge"/>
          <c:x val="0.31808564231738051"/>
          <c:y val="0.11803812896022994"/>
        </c:manualLayout>
      </c:layout>
      <c:overlay val="1"/>
    </c:title>
    <c:autoTitleDeleted val="0"/>
    <c:plotArea>
      <c:layout>
        <c:manualLayout>
          <c:layoutTarget val="inner"/>
          <c:xMode val="edge"/>
          <c:yMode val="edge"/>
          <c:x val="0.30365483911488428"/>
          <c:y val="0.23686827249892048"/>
          <c:w val="0.62182801457122694"/>
          <c:h val="0.5958598012941676"/>
        </c:manualLayout>
      </c:layout>
      <c:barChart>
        <c:barDir val="bar"/>
        <c:grouping val="percentStacked"/>
        <c:varyColors val="0"/>
        <c:ser>
          <c:idx val="0"/>
          <c:order val="0"/>
          <c:tx>
            <c:strRef>
              <c:f>fig_g3!$D$23</c:f>
              <c:strCache>
                <c:ptCount val="1"/>
                <c:pt idx="0">
                  <c:v>PRE-A1</c:v>
                </c:pt>
              </c:strCache>
            </c:strRef>
          </c:tx>
          <c:spPr>
            <a:solidFill>
              <a:srgbClr val="C00000"/>
            </a:solidFill>
          </c:spPr>
          <c:invertIfNegative val="0"/>
          <c:cat>
            <c:multiLvlStrRef>
              <c:f>fig_g3!$B$24:$C$29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fig_g3!$D$24:$D$29</c:f>
              <c:numCache>
                <c:formatCode>0.0</c:formatCode>
                <c:ptCount val="6"/>
                <c:pt idx="0">
                  <c:v>-10</c:v>
                </c:pt>
                <c:pt idx="1">
                  <c:v>-12</c:v>
                </c:pt>
                <c:pt idx="2">
                  <c:v>-11.2</c:v>
                </c:pt>
                <c:pt idx="3">
                  <c:v>-11</c:v>
                </c:pt>
                <c:pt idx="4">
                  <c:v>-11.3</c:v>
                </c:pt>
                <c:pt idx="5">
                  <c:v>-13.5</c:v>
                </c:pt>
              </c:numCache>
            </c:numRef>
          </c:val>
          <c:extLst>
            <c:ext xmlns:c16="http://schemas.microsoft.com/office/drawing/2014/chart" uri="{C3380CC4-5D6E-409C-BE32-E72D297353CC}">
              <c16:uniqueId val="{00000000-E1E6-4B0E-9E78-3B670F83A79C}"/>
            </c:ext>
          </c:extLst>
        </c:ser>
        <c:ser>
          <c:idx val="1"/>
          <c:order val="1"/>
          <c:tx>
            <c:strRef>
              <c:f>fig_g3!$E$23</c:f>
              <c:strCache>
                <c:ptCount val="1"/>
                <c:pt idx="0">
                  <c:v>A1</c:v>
                </c:pt>
              </c:strCache>
            </c:strRef>
          </c:tx>
          <c:spPr>
            <a:solidFill>
              <a:schemeClr val="accent3"/>
            </a:solidFill>
          </c:spPr>
          <c:invertIfNegative val="0"/>
          <c:cat>
            <c:multiLvlStrRef>
              <c:f>fig_g3!$B$24:$C$29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fig_g3!$E$24:$E$29</c:f>
              <c:numCache>
                <c:formatCode>0.0</c:formatCode>
                <c:ptCount val="6"/>
                <c:pt idx="0">
                  <c:v>90</c:v>
                </c:pt>
                <c:pt idx="1">
                  <c:v>88</c:v>
                </c:pt>
                <c:pt idx="2">
                  <c:v>88.8</c:v>
                </c:pt>
                <c:pt idx="3">
                  <c:v>89</c:v>
                </c:pt>
                <c:pt idx="4">
                  <c:v>88.7</c:v>
                </c:pt>
                <c:pt idx="5">
                  <c:v>86.5</c:v>
                </c:pt>
              </c:numCache>
            </c:numRef>
          </c:val>
          <c:extLst>
            <c:ext xmlns:c16="http://schemas.microsoft.com/office/drawing/2014/chart" uri="{C3380CC4-5D6E-409C-BE32-E72D297353CC}">
              <c16:uniqueId val="{00000001-E1E6-4B0E-9E78-3B670F83A79C}"/>
            </c:ext>
          </c:extLst>
        </c:ser>
        <c:dLbls>
          <c:showLegendKey val="0"/>
          <c:showVal val="0"/>
          <c:showCatName val="0"/>
          <c:showSerName val="0"/>
          <c:showPercent val="0"/>
          <c:showBubbleSize val="0"/>
        </c:dLbls>
        <c:gapWidth val="150"/>
        <c:overlap val="100"/>
        <c:axId val="108249472"/>
        <c:axId val="108251008"/>
      </c:barChart>
      <c:catAx>
        <c:axId val="108249472"/>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251008"/>
        <c:crosses val="autoZero"/>
        <c:auto val="1"/>
        <c:lblAlgn val="ctr"/>
        <c:lblOffset val="100"/>
        <c:noMultiLvlLbl val="0"/>
      </c:catAx>
      <c:valAx>
        <c:axId val="108251008"/>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249472"/>
        <c:crosses val="autoZero"/>
        <c:crossBetween val="between"/>
        <c:majorUnit val="0.2"/>
      </c:valAx>
    </c:plotArea>
    <c:legend>
      <c:legendPos val="t"/>
      <c:layout>
        <c:manualLayout>
          <c:xMode val="edge"/>
          <c:yMode val="edge"/>
          <c:x val="2.7164362641067856E-2"/>
          <c:y val="9.236425743252398E-2"/>
          <c:w val="0.27396682467588401"/>
          <c:h val="0.12621822394874938"/>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09116609060188"/>
          <c:y val="0.24367862484008718"/>
          <c:w val="0.61623725352148284"/>
          <c:h val="0.58352138476969517"/>
        </c:manualLayout>
      </c:layout>
      <c:barChart>
        <c:barDir val="bar"/>
        <c:grouping val="percentStacked"/>
        <c:varyColors val="0"/>
        <c:ser>
          <c:idx val="0"/>
          <c:order val="0"/>
          <c:tx>
            <c:strRef>
              <c:f>fig_g3!$D$23</c:f>
              <c:strCache>
                <c:ptCount val="1"/>
                <c:pt idx="0">
                  <c:v>PRE-A1</c:v>
                </c:pt>
              </c:strCache>
            </c:strRef>
          </c:tx>
          <c:spPr>
            <a:solidFill>
              <a:srgbClr val="C00000"/>
            </a:solidFill>
          </c:spPr>
          <c:invertIfNegative val="0"/>
          <c:cat>
            <c:multiLvlStrRef>
              <c:f>fig_g3!$B$31:$C$36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fig_g3!$D$31:$D$36</c:f>
              <c:numCache>
                <c:formatCode>0.0</c:formatCode>
                <c:ptCount val="6"/>
                <c:pt idx="0">
                  <c:v>-8.4</c:v>
                </c:pt>
                <c:pt idx="1">
                  <c:v>-9.6</c:v>
                </c:pt>
                <c:pt idx="2">
                  <c:v>-7</c:v>
                </c:pt>
                <c:pt idx="3">
                  <c:v>-8.9</c:v>
                </c:pt>
                <c:pt idx="4">
                  <c:v>-7.7</c:v>
                </c:pt>
                <c:pt idx="5">
                  <c:v>-9.1999999999999993</c:v>
                </c:pt>
              </c:numCache>
            </c:numRef>
          </c:val>
          <c:extLst>
            <c:ext xmlns:c16="http://schemas.microsoft.com/office/drawing/2014/chart" uri="{C3380CC4-5D6E-409C-BE32-E72D297353CC}">
              <c16:uniqueId val="{00000000-6D7C-42DC-A96B-C3E58A76E26D}"/>
            </c:ext>
          </c:extLst>
        </c:ser>
        <c:ser>
          <c:idx val="1"/>
          <c:order val="1"/>
          <c:tx>
            <c:strRef>
              <c:f>fig_g3!$E$23</c:f>
              <c:strCache>
                <c:ptCount val="1"/>
                <c:pt idx="0">
                  <c:v>A1</c:v>
                </c:pt>
              </c:strCache>
            </c:strRef>
          </c:tx>
          <c:spPr>
            <a:solidFill>
              <a:schemeClr val="bg1">
                <a:lumMod val="65000"/>
              </a:schemeClr>
            </a:solidFill>
          </c:spPr>
          <c:invertIfNegative val="0"/>
          <c:cat>
            <c:multiLvlStrRef>
              <c:f>fig_g3!$B$31:$C$36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fig_g3!$E$31:$E$36</c:f>
              <c:numCache>
                <c:formatCode>0.0</c:formatCode>
                <c:ptCount val="6"/>
                <c:pt idx="0">
                  <c:v>91.6</c:v>
                </c:pt>
                <c:pt idx="1">
                  <c:v>90.4</c:v>
                </c:pt>
                <c:pt idx="2">
                  <c:v>93</c:v>
                </c:pt>
                <c:pt idx="3">
                  <c:v>91.1</c:v>
                </c:pt>
                <c:pt idx="4">
                  <c:v>92.3</c:v>
                </c:pt>
                <c:pt idx="5">
                  <c:v>90.8</c:v>
                </c:pt>
              </c:numCache>
            </c:numRef>
          </c:val>
          <c:extLst>
            <c:ext xmlns:c16="http://schemas.microsoft.com/office/drawing/2014/chart" uri="{C3380CC4-5D6E-409C-BE32-E72D297353CC}">
              <c16:uniqueId val="{00000001-6D7C-42DC-A96B-C3E58A76E26D}"/>
            </c:ext>
          </c:extLst>
        </c:ser>
        <c:dLbls>
          <c:showLegendKey val="0"/>
          <c:showVal val="0"/>
          <c:showCatName val="0"/>
          <c:showSerName val="0"/>
          <c:showPercent val="0"/>
          <c:showBubbleSize val="0"/>
        </c:dLbls>
        <c:gapWidth val="150"/>
        <c:overlap val="100"/>
        <c:axId val="108341504"/>
        <c:axId val="108347392"/>
      </c:barChart>
      <c:catAx>
        <c:axId val="108341504"/>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347392"/>
        <c:crosses val="autoZero"/>
        <c:auto val="1"/>
        <c:lblAlgn val="ctr"/>
        <c:lblOffset val="100"/>
        <c:noMultiLvlLbl val="0"/>
      </c:catAx>
      <c:valAx>
        <c:axId val="108347392"/>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341504"/>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III secondaria I grado</a:t>
            </a:r>
          </a:p>
        </c:rich>
      </c:tx>
      <c:layout>
        <c:manualLayout>
          <c:xMode val="edge"/>
          <c:yMode val="edge"/>
          <c:x val="0.40516821760916266"/>
          <c:y val="0.16441482111048364"/>
        </c:manualLayout>
      </c:layout>
      <c:overlay val="1"/>
    </c:title>
    <c:autoTitleDeleted val="0"/>
    <c:plotArea>
      <c:layout>
        <c:manualLayout>
          <c:layoutTarget val="inner"/>
          <c:xMode val="edge"/>
          <c:yMode val="edge"/>
          <c:x val="0.31115538587979552"/>
          <c:y val="0.26636019029413061"/>
          <c:w val="0.61077228982740761"/>
          <c:h val="0.62488900866750718"/>
        </c:manualLayout>
      </c:layout>
      <c:barChart>
        <c:barDir val="bar"/>
        <c:grouping val="percentStacked"/>
        <c:varyColors val="0"/>
        <c:ser>
          <c:idx val="0"/>
          <c:order val="0"/>
          <c:tx>
            <c:strRef>
              <c:f>fig_g3!$N$23</c:f>
              <c:strCache>
                <c:ptCount val="1"/>
                <c:pt idx="0">
                  <c:v>A1</c:v>
                </c:pt>
              </c:strCache>
            </c:strRef>
          </c:tx>
          <c:spPr>
            <a:solidFill>
              <a:schemeClr val="accent2">
                <a:lumMod val="60000"/>
                <a:lumOff val="40000"/>
              </a:schemeClr>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fig_g3!$N$24:$N$29</c:f>
              <c:numCache>
                <c:formatCode>0.0</c:formatCode>
                <c:ptCount val="6"/>
                <c:pt idx="0">
                  <c:v>-20</c:v>
                </c:pt>
                <c:pt idx="1">
                  <c:v>-18.3</c:v>
                </c:pt>
                <c:pt idx="2">
                  <c:v>-18.7</c:v>
                </c:pt>
                <c:pt idx="3">
                  <c:v>-24.9</c:v>
                </c:pt>
                <c:pt idx="4">
                  <c:v>-21</c:v>
                </c:pt>
                <c:pt idx="5">
                  <c:v>-27.2</c:v>
                </c:pt>
              </c:numCache>
            </c:numRef>
          </c:val>
          <c:extLst>
            <c:ext xmlns:c16="http://schemas.microsoft.com/office/drawing/2014/chart" uri="{C3380CC4-5D6E-409C-BE32-E72D297353CC}">
              <c16:uniqueId val="{00000000-8D59-4F28-BB3D-03FEAB55525A}"/>
            </c:ext>
          </c:extLst>
        </c:ser>
        <c:ser>
          <c:idx val="1"/>
          <c:order val="1"/>
          <c:tx>
            <c:strRef>
              <c:f>fig_g3!$O$23</c:f>
              <c:strCache>
                <c:ptCount val="1"/>
                <c:pt idx="0">
                  <c:v>PRE-A1</c:v>
                </c:pt>
              </c:strCache>
            </c:strRef>
          </c:tx>
          <c:spPr>
            <a:solidFill>
              <a:srgbClr val="C00000"/>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fig_g3!$O$24:$O$29</c:f>
              <c:numCache>
                <c:formatCode>0.0</c:formatCode>
                <c:ptCount val="6"/>
                <c:pt idx="0">
                  <c:v>-1.6</c:v>
                </c:pt>
                <c:pt idx="1">
                  <c:v>-0.9</c:v>
                </c:pt>
                <c:pt idx="2">
                  <c:v>-1.3</c:v>
                </c:pt>
                <c:pt idx="3">
                  <c:v>-2</c:v>
                </c:pt>
                <c:pt idx="4">
                  <c:v>-1.6</c:v>
                </c:pt>
                <c:pt idx="5">
                  <c:v>-3.1</c:v>
                </c:pt>
              </c:numCache>
            </c:numRef>
          </c:val>
          <c:extLst>
            <c:ext xmlns:c16="http://schemas.microsoft.com/office/drawing/2014/chart" uri="{C3380CC4-5D6E-409C-BE32-E72D297353CC}">
              <c16:uniqueId val="{00000001-8D59-4F28-BB3D-03FEAB55525A}"/>
            </c:ext>
          </c:extLst>
        </c:ser>
        <c:ser>
          <c:idx val="2"/>
          <c:order val="2"/>
          <c:tx>
            <c:strRef>
              <c:f>fig_g3!$P$23</c:f>
              <c:strCache>
                <c:ptCount val="1"/>
                <c:pt idx="0">
                  <c:v>A2</c:v>
                </c:pt>
              </c:strCache>
            </c:strRef>
          </c:tx>
          <c:spPr>
            <a:solidFill>
              <a:schemeClr val="accent3"/>
            </a:solidFill>
          </c:spPr>
          <c:invertIfNegative val="0"/>
          <c:cat>
            <c:multiLvlStrRef>
              <c:f>fig_g3!$L$24:$M$29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fig_g3!$P$24:$P$29</c:f>
              <c:numCache>
                <c:formatCode>0.0</c:formatCode>
                <c:ptCount val="6"/>
                <c:pt idx="0">
                  <c:v>78.400000000000006</c:v>
                </c:pt>
                <c:pt idx="1">
                  <c:v>80.8</c:v>
                </c:pt>
                <c:pt idx="2">
                  <c:v>80</c:v>
                </c:pt>
                <c:pt idx="3">
                  <c:v>73</c:v>
                </c:pt>
                <c:pt idx="4">
                  <c:v>77.400000000000006</c:v>
                </c:pt>
                <c:pt idx="5">
                  <c:v>69.7</c:v>
                </c:pt>
              </c:numCache>
            </c:numRef>
          </c:val>
          <c:extLst>
            <c:ext xmlns:c16="http://schemas.microsoft.com/office/drawing/2014/chart" uri="{C3380CC4-5D6E-409C-BE32-E72D297353CC}">
              <c16:uniqueId val="{00000002-8D59-4F28-BB3D-03FEAB55525A}"/>
            </c:ext>
          </c:extLst>
        </c:ser>
        <c:dLbls>
          <c:showLegendKey val="0"/>
          <c:showVal val="0"/>
          <c:showCatName val="0"/>
          <c:showSerName val="0"/>
          <c:showPercent val="0"/>
          <c:showBubbleSize val="0"/>
        </c:dLbls>
        <c:gapWidth val="150"/>
        <c:overlap val="100"/>
        <c:axId val="108376448"/>
        <c:axId val="108377984"/>
      </c:barChart>
      <c:catAx>
        <c:axId val="108376448"/>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377984"/>
        <c:crosses val="autoZero"/>
        <c:auto val="1"/>
        <c:lblAlgn val="ctr"/>
        <c:lblOffset val="100"/>
        <c:noMultiLvlLbl val="0"/>
      </c:catAx>
      <c:valAx>
        <c:axId val="108377984"/>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376448"/>
        <c:crosses val="autoZero"/>
        <c:crossBetween val="between"/>
        <c:majorUnit val="0.2"/>
      </c:valAx>
    </c:plotArea>
    <c:legend>
      <c:legendPos val="t"/>
      <c:layout>
        <c:manualLayout>
          <c:xMode val="edge"/>
          <c:yMode val="edge"/>
          <c:x val="3.5707818420586318E-2"/>
          <c:y val="0.14080739127643152"/>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44"/>
          <c:w val="0.64396845499207911"/>
          <c:h val="0.62951975713602981"/>
        </c:manualLayout>
      </c:layout>
      <c:barChart>
        <c:barDir val="bar"/>
        <c:grouping val="percentStacked"/>
        <c:varyColors val="0"/>
        <c:ser>
          <c:idx val="0"/>
          <c:order val="0"/>
          <c:tx>
            <c:strRef>
              <c:f>fig_g3!$N$23</c:f>
              <c:strCache>
                <c:ptCount val="1"/>
                <c:pt idx="0">
                  <c:v>A1</c:v>
                </c:pt>
              </c:strCache>
            </c:strRef>
          </c:tx>
          <c:spPr>
            <a:solidFill>
              <a:schemeClr val="accent2">
                <a:lumMod val="60000"/>
                <a:lumOff val="40000"/>
              </a:schemeClr>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fig_g3!$N$31:$N$36</c:f>
              <c:numCache>
                <c:formatCode>0.0</c:formatCode>
                <c:ptCount val="6"/>
                <c:pt idx="0">
                  <c:v>-11.3</c:v>
                </c:pt>
                <c:pt idx="1">
                  <c:v>-9.4</c:v>
                </c:pt>
                <c:pt idx="2">
                  <c:v>-10</c:v>
                </c:pt>
                <c:pt idx="3">
                  <c:v>-13.1</c:v>
                </c:pt>
                <c:pt idx="4">
                  <c:v>-11.2</c:v>
                </c:pt>
                <c:pt idx="5">
                  <c:v>-13.6</c:v>
                </c:pt>
              </c:numCache>
            </c:numRef>
          </c:val>
          <c:extLst>
            <c:ext xmlns:c16="http://schemas.microsoft.com/office/drawing/2014/chart" uri="{C3380CC4-5D6E-409C-BE32-E72D297353CC}">
              <c16:uniqueId val="{00000000-3AEE-4732-8A54-F9B13546D41E}"/>
            </c:ext>
          </c:extLst>
        </c:ser>
        <c:ser>
          <c:idx val="1"/>
          <c:order val="1"/>
          <c:tx>
            <c:strRef>
              <c:f>fig_g3!$O$23</c:f>
              <c:strCache>
                <c:ptCount val="1"/>
                <c:pt idx="0">
                  <c:v>PRE-A1</c:v>
                </c:pt>
              </c:strCache>
            </c:strRef>
          </c:tx>
          <c:spPr>
            <a:solidFill>
              <a:srgbClr val="C00000"/>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fig_g3!$O$31:$O$36</c:f>
              <c:numCache>
                <c:formatCode>0.0</c:formatCode>
                <c:ptCount val="6"/>
                <c:pt idx="0">
                  <c:v>-2.5</c:v>
                </c:pt>
                <c:pt idx="1">
                  <c:v>-1.7</c:v>
                </c:pt>
                <c:pt idx="2">
                  <c:v>-2</c:v>
                </c:pt>
                <c:pt idx="3">
                  <c:v>-3.2</c:v>
                </c:pt>
                <c:pt idx="4">
                  <c:v>-2.5</c:v>
                </c:pt>
                <c:pt idx="5">
                  <c:v>-3.6</c:v>
                </c:pt>
              </c:numCache>
            </c:numRef>
          </c:val>
          <c:extLst>
            <c:ext xmlns:c16="http://schemas.microsoft.com/office/drawing/2014/chart" uri="{C3380CC4-5D6E-409C-BE32-E72D297353CC}">
              <c16:uniqueId val="{00000001-3AEE-4732-8A54-F9B13546D41E}"/>
            </c:ext>
          </c:extLst>
        </c:ser>
        <c:ser>
          <c:idx val="2"/>
          <c:order val="2"/>
          <c:tx>
            <c:strRef>
              <c:f>fig_g3!$P$23</c:f>
              <c:strCache>
                <c:ptCount val="1"/>
                <c:pt idx="0">
                  <c:v>A2</c:v>
                </c:pt>
              </c:strCache>
            </c:strRef>
          </c:tx>
          <c:spPr>
            <a:solidFill>
              <a:schemeClr val="accent3"/>
            </a:solidFill>
          </c:spPr>
          <c:invertIfNegative val="0"/>
          <c:cat>
            <c:multiLvlStrRef>
              <c:f>fig_g3!$L$31:$M$36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fig_g3!$P$31:$P$36</c:f>
              <c:numCache>
                <c:formatCode>0.0</c:formatCode>
                <c:ptCount val="6"/>
                <c:pt idx="0">
                  <c:v>86.2</c:v>
                </c:pt>
                <c:pt idx="1">
                  <c:v>89</c:v>
                </c:pt>
                <c:pt idx="2">
                  <c:v>88</c:v>
                </c:pt>
                <c:pt idx="3">
                  <c:v>83.7</c:v>
                </c:pt>
                <c:pt idx="4">
                  <c:v>86.3</c:v>
                </c:pt>
                <c:pt idx="5">
                  <c:v>82.8</c:v>
                </c:pt>
              </c:numCache>
            </c:numRef>
          </c:val>
          <c:extLst>
            <c:ext xmlns:c16="http://schemas.microsoft.com/office/drawing/2014/chart" uri="{C3380CC4-5D6E-409C-BE32-E72D297353CC}">
              <c16:uniqueId val="{00000002-3AEE-4732-8A54-F9B13546D41E}"/>
            </c:ext>
          </c:extLst>
        </c:ser>
        <c:dLbls>
          <c:showLegendKey val="0"/>
          <c:showVal val="0"/>
          <c:showCatName val="0"/>
          <c:showSerName val="0"/>
          <c:showPercent val="0"/>
          <c:showBubbleSize val="0"/>
        </c:dLbls>
        <c:gapWidth val="150"/>
        <c:overlap val="100"/>
        <c:axId val="108276736"/>
        <c:axId val="108286720"/>
      </c:barChart>
      <c:catAx>
        <c:axId val="108276736"/>
        <c:scaling>
          <c:orientation val="minMax"/>
        </c:scaling>
        <c:delete val="0"/>
        <c:axPos val="l"/>
        <c:majorGridlines>
          <c:spPr>
            <a:ln>
              <a:solidFill>
                <a:schemeClr val="bg1">
                  <a:lumMod val="95000"/>
                </a:schemeClr>
              </a:solidFill>
            </a:ln>
          </c:spPr>
        </c:majorGridlines>
        <c:numFmt formatCode="General" sourceLinked="0"/>
        <c:majorTickMark val="out"/>
        <c:minorTickMark val="none"/>
        <c:tickLblPos val="low"/>
        <c:crossAx val="108286720"/>
        <c:crosses val="autoZero"/>
        <c:auto val="1"/>
        <c:lblAlgn val="ctr"/>
        <c:lblOffset val="100"/>
        <c:noMultiLvlLbl val="0"/>
      </c:catAx>
      <c:valAx>
        <c:axId val="108286720"/>
        <c:scaling>
          <c:orientation val="minMax"/>
          <c:max val="1"/>
          <c:min val="-0.60000000000000064"/>
        </c:scaling>
        <c:delete val="0"/>
        <c:axPos val="b"/>
        <c:majorGridlines>
          <c:spPr>
            <a:ln>
              <a:solidFill>
                <a:schemeClr val="bg1">
                  <a:lumMod val="95000"/>
                </a:schemeClr>
              </a:solidFill>
            </a:ln>
          </c:spPr>
        </c:majorGridlines>
        <c:numFmt formatCode="0%" sourceLinked="1"/>
        <c:majorTickMark val="out"/>
        <c:minorTickMark val="none"/>
        <c:tickLblPos val="nextTo"/>
        <c:crossAx val="108276736"/>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Low performer in italiano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fig_g4!$B$21</c:f>
              <c:strCache>
                <c:ptCount val="1"/>
                <c:pt idx="0">
                  <c:v>2023</c:v>
                </c:pt>
              </c:strCache>
            </c:strRef>
          </c:tx>
          <c:spPr>
            <a:solidFill>
              <a:schemeClr val="accent5">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fig_g4!$B$22:$B$23</c:f>
              <c:numCache>
                <c:formatCode>0</c:formatCode>
                <c:ptCount val="2"/>
                <c:pt idx="0">
                  <c:v>32.299999999999997</c:v>
                </c:pt>
                <c:pt idx="1">
                  <c:v>41.2</c:v>
                </c:pt>
              </c:numCache>
            </c:numRef>
          </c:val>
          <c:extLst>
            <c:ext xmlns:c16="http://schemas.microsoft.com/office/drawing/2014/chart" uri="{C3380CC4-5D6E-409C-BE32-E72D297353CC}">
              <c16:uniqueId val="{00000000-77AE-42AB-8DF8-EB148EF8D1C0}"/>
            </c:ext>
          </c:extLst>
        </c:ser>
        <c:ser>
          <c:idx val="1"/>
          <c:order val="1"/>
          <c:tx>
            <c:strRef>
              <c:f>fig_g4!$C$21</c:f>
              <c:strCache>
                <c:ptCount val="1"/>
                <c:pt idx="0">
                  <c:v>2024</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fig_g4!$C$22:$C$23</c:f>
              <c:numCache>
                <c:formatCode>0</c:formatCode>
                <c:ptCount val="2"/>
                <c:pt idx="0">
                  <c:v>27.900000000000002</c:v>
                </c:pt>
                <c:pt idx="1">
                  <c:v>35.799999999999997</c:v>
                </c:pt>
              </c:numCache>
            </c:numRef>
          </c:val>
          <c:extLst>
            <c:ext xmlns:c16="http://schemas.microsoft.com/office/drawing/2014/chart" uri="{C3380CC4-5D6E-409C-BE32-E72D297353CC}">
              <c16:uniqueId val="{00000001-77AE-42AB-8DF8-EB148EF8D1C0}"/>
            </c:ext>
          </c:extLst>
        </c:ser>
        <c:ser>
          <c:idx val="2"/>
          <c:order val="2"/>
          <c:tx>
            <c:strRef>
              <c:f>fig_g4!$D$21</c:f>
              <c:strCache>
                <c:ptCount val="1"/>
                <c:pt idx="0">
                  <c:v>2025</c:v>
                </c:pt>
              </c:strCache>
            </c:strRef>
          </c:tx>
          <c:spPr>
            <a:solidFill>
              <a:schemeClr val="accent5">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fig_g4!$A$22:$A$23</c:f>
              <c:strCache>
                <c:ptCount val="2"/>
                <c:pt idx="0">
                  <c:v>II secondaria II grado</c:v>
                </c:pt>
                <c:pt idx="1">
                  <c:v>V secondaria II grado </c:v>
                </c:pt>
              </c:strCache>
            </c:strRef>
          </c:cat>
          <c:val>
            <c:numRef>
              <c:f>fig_g4!$D$22:$D$23</c:f>
              <c:numCache>
                <c:formatCode>0</c:formatCode>
                <c:ptCount val="2"/>
                <c:pt idx="0">
                  <c:v>30.599999999999998</c:v>
                </c:pt>
                <c:pt idx="1">
                  <c:v>43</c:v>
                </c:pt>
              </c:numCache>
            </c:numRef>
          </c:val>
          <c:extLst>
            <c:ext xmlns:c16="http://schemas.microsoft.com/office/drawing/2014/chart" uri="{C3380CC4-5D6E-409C-BE32-E72D297353CC}">
              <c16:uniqueId val="{00000003-77AE-42AB-8DF8-EB148EF8D1C0}"/>
            </c:ext>
          </c:extLst>
        </c:ser>
        <c:dLbls>
          <c:showLegendKey val="0"/>
          <c:showVal val="0"/>
          <c:showCatName val="0"/>
          <c:showSerName val="0"/>
          <c:showPercent val="0"/>
          <c:showBubbleSize val="0"/>
        </c:dLbls>
        <c:gapWidth val="218"/>
        <c:overlap val="-13"/>
        <c:axId val="246670367"/>
        <c:axId val="246667455"/>
      </c:barChart>
      <c:catAx>
        <c:axId val="246670367"/>
        <c:scaling>
          <c:orientation val="minMax"/>
        </c:scaling>
        <c:delete val="0"/>
        <c:axPos val="b"/>
        <c:majorGridlines>
          <c:spPr>
            <a:ln w="9525" cap="flat" cmpd="sng" algn="ctr">
              <a:solidFill>
                <a:schemeClr val="bg1">
                  <a:lumMod val="9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67455"/>
        <c:crosses val="autoZero"/>
        <c:auto val="1"/>
        <c:lblAlgn val="ctr"/>
        <c:lblOffset val="100"/>
        <c:noMultiLvlLbl val="0"/>
      </c:catAx>
      <c:valAx>
        <c:axId val="246667455"/>
        <c:scaling>
          <c:orientation val="minMax"/>
          <c:max val="45"/>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2466703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Reversed" id="22">
  <a:schemeClr val="accent2"/>
</cs:colorStyle>
</file>

<file path=xl/charts/colors14.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sisform.piemonte.it/"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406400</xdr:colOff>
      <xdr:row>1</xdr:row>
      <xdr:rowOff>419100</xdr:rowOff>
    </xdr:to>
    <xdr:grpSp>
      <xdr:nvGrpSpPr>
        <xdr:cNvPr id="2" name="Gruppo 5"/>
        <xdr:cNvGrpSpPr>
          <a:grpSpLocks/>
        </xdr:cNvGrpSpPr>
      </xdr:nvGrpSpPr>
      <xdr:grpSpPr bwMode="auto">
        <a:xfrm>
          <a:off x="8915400" y="0"/>
          <a:ext cx="1892300" cy="632460"/>
          <a:chOff x="7283450" y="63500"/>
          <a:chExt cx="1993900" cy="635000"/>
        </a:xfrm>
      </xdr:grpSpPr>
      <xdr:grpSp>
        <xdr:nvGrpSpPr>
          <xdr:cNvPr id="3" name="Gruppo 2"/>
          <xdr:cNvGrpSpPr>
            <a:grpSpLocks/>
          </xdr:cNvGrpSpPr>
        </xdr:nvGrpSpPr>
        <xdr:grpSpPr bwMode="auto">
          <a:xfrm>
            <a:off x="7283450" y="63500"/>
            <a:ext cx="1835150" cy="525211"/>
            <a:chOff x="4114800" y="0"/>
            <a:chExt cx="1753055" cy="501172"/>
          </a:xfrm>
        </xdr:grpSpPr>
        <xdr:pic>
          <xdr:nvPicPr>
            <xdr:cNvPr id="5" name="Immagin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0"/>
              <a:ext cx="485776" cy="501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magin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42470" y="0"/>
              <a:ext cx="122538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Rettangolo 3">
            <a:hlinkClick xmlns:r="http://schemas.openxmlformats.org/officeDocument/2006/relationships" r:id="rId3"/>
          </xdr:cNvPr>
          <xdr:cNvSpPr/>
        </xdr:nvSpPr>
        <xdr:spPr bwMode="auto">
          <a:xfrm>
            <a:off x="7834146" y="474738"/>
            <a:ext cx="1443204" cy="223762"/>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it-IT" sz="900">
                <a:latin typeface="Century Gothic" panose="020B0502020202020204" pitchFamily="34" charset="0"/>
              </a:rPr>
              <a:t>www.sisform.piemonte.it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160231</xdr:colOff>
      <xdr:row>1</xdr:row>
      <xdr:rowOff>128786</xdr:rowOff>
    </xdr:from>
    <xdr:to>
      <xdr:col>12</xdr:col>
      <xdr:colOff>169755</xdr:colOff>
      <xdr:row>43</xdr:row>
      <xdr:rowOff>155183</xdr:rowOff>
    </xdr:to>
    <xdr:grpSp>
      <xdr:nvGrpSpPr>
        <xdr:cNvPr id="6" name="15 Grupo"/>
        <xdr:cNvGrpSpPr/>
      </xdr:nvGrpSpPr>
      <xdr:grpSpPr>
        <a:xfrm>
          <a:off x="160231" y="408186"/>
          <a:ext cx="10288057" cy="7849597"/>
          <a:chOff x="3705225" y="200026"/>
          <a:chExt cx="9153525" cy="9458324"/>
        </a:xfrm>
      </xdr:grpSpPr>
      <xdr:grpSp>
        <xdr:nvGrpSpPr>
          <xdr:cNvPr id="7" name="14 Grupo"/>
          <xdr:cNvGrpSpPr/>
        </xdr:nvGrpSpPr>
        <xdr:grpSpPr>
          <a:xfrm>
            <a:off x="3705225" y="304800"/>
            <a:ext cx="4676775" cy="9353550"/>
            <a:chOff x="3705225" y="304800"/>
            <a:chExt cx="4676775" cy="9353550"/>
          </a:xfrm>
        </xdr:grpSpPr>
        <xdr:graphicFrame macro="">
          <xdr:nvGraphicFramePr>
            <xdr:cNvPr id="13" name="1 Gráfico"/>
            <xdr:cNvGraphicFramePr/>
          </xdr:nvGraphicFramePr>
          <xdr:xfrm>
            <a:off x="3705225" y="304800"/>
            <a:ext cx="4572000" cy="25098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4" name="2 Gráfico"/>
            <xdr:cNvGraphicFramePr/>
          </xdr:nvGraphicFramePr>
          <xdr:xfrm>
            <a:off x="3762375" y="2805113"/>
            <a:ext cx="4572000" cy="2300287"/>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5" name="3 Gráfico"/>
            <xdr:cNvGraphicFramePr/>
          </xdr:nvGraphicFramePr>
          <xdr:xfrm>
            <a:off x="3810000" y="5095875"/>
            <a:ext cx="4572000" cy="23002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6" name="4 Gráfico"/>
            <xdr:cNvGraphicFramePr/>
          </xdr:nvGraphicFramePr>
          <xdr:xfrm>
            <a:off x="3810000" y="7358063"/>
            <a:ext cx="4572000" cy="2300287"/>
          </xdr:xfrm>
          <a:graphic>
            <a:graphicData uri="http://schemas.openxmlformats.org/drawingml/2006/chart">
              <c:chart xmlns:c="http://schemas.openxmlformats.org/drawingml/2006/chart" xmlns:r="http://schemas.openxmlformats.org/officeDocument/2006/relationships" r:id="rId4"/>
            </a:graphicData>
          </a:graphic>
        </xdr:graphicFrame>
      </xdr:grpSp>
      <xdr:grpSp>
        <xdr:nvGrpSpPr>
          <xdr:cNvPr id="8" name="13 Grupo"/>
          <xdr:cNvGrpSpPr/>
        </xdr:nvGrpSpPr>
        <xdr:grpSpPr>
          <a:xfrm>
            <a:off x="8286750" y="200026"/>
            <a:ext cx="4572000" cy="9401174"/>
            <a:chOff x="8286750" y="200026"/>
            <a:chExt cx="4572000" cy="9401174"/>
          </a:xfrm>
        </xdr:grpSpPr>
        <xdr:graphicFrame macro="">
          <xdr:nvGraphicFramePr>
            <xdr:cNvPr id="9" name="9 Gráfico"/>
            <xdr:cNvGraphicFramePr/>
          </xdr:nvGraphicFramePr>
          <xdr:xfrm>
            <a:off x="8286750" y="200026"/>
            <a:ext cx="4572000" cy="2614613"/>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10 Gráfico"/>
            <xdr:cNvGraphicFramePr/>
          </xdr:nvGraphicFramePr>
          <xdr:xfrm>
            <a:off x="8286750" y="2776538"/>
            <a:ext cx="4572000" cy="2300287"/>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1" name="11 Gráfico"/>
            <xdr:cNvGraphicFramePr/>
          </xdr:nvGraphicFramePr>
          <xdr:xfrm>
            <a:off x="8286750" y="5038725"/>
            <a:ext cx="4572000" cy="2300288"/>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2" name="12 Gráfico"/>
            <xdr:cNvGraphicFramePr/>
          </xdr:nvGraphicFramePr>
          <xdr:xfrm>
            <a:off x="8286750" y="7300913"/>
            <a:ext cx="4572000" cy="2300287"/>
          </xdr:xfrm>
          <a:graphic>
            <a:graphicData uri="http://schemas.openxmlformats.org/drawingml/2006/chart">
              <c:chart xmlns:c="http://schemas.openxmlformats.org/drawingml/2006/chart" xmlns:r="http://schemas.openxmlformats.org/officeDocument/2006/relationships" r:id="rId8"/>
            </a:graphicData>
          </a:graphic>
        </xdr:graphicFrame>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207645</xdr:colOff>
      <xdr:row>1</xdr:row>
      <xdr:rowOff>73658</xdr:rowOff>
    </xdr:from>
    <xdr:to>
      <xdr:col>11</xdr:col>
      <xdr:colOff>55245</xdr:colOff>
      <xdr:row>20</xdr:row>
      <xdr:rowOff>30480</xdr:rowOff>
    </xdr:to>
    <xdr:grpSp>
      <xdr:nvGrpSpPr>
        <xdr:cNvPr id="2" name="Gruppo 7"/>
        <xdr:cNvGrpSpPr/>
      </xdr:nvGrpSpPr>
      <xdr:grpSpPr>
        <a:xfrm>
          <a:off x="207645" y="340358"/>
          <a:ext cx="7459980" cy="3096262"/>
          <a:chOff x="4486276" y="2276474"/>
          <a:chExt cx="7439024" cy="1953685"/>
        </a:xfrm>
      </xdr:grpSpPr>
      <xdr:graphicFrame macro="">
        <xdr:nvGraphicFramePr>
          <xdr:cNvPr id="3" name="Grafico 4"/>
          <xdr:cNvGraphicFramePr>
            <a:graphicFrameLocks/>
          </xdr:cNvGraphicFramePr>
        </xdr:nvGraphicFramePr>
        <xdr:xfrm>
          <a:off x="4486276" y="2276474"/>
          <a:ext cx="3771900" cy="195368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5"/>
          <xdr:cNvGraphicFramePr>
            <a:graphicFrameLocks/>
          </xdr:cNvGraphicFramePr>
        </xdr:nvGraphicFramePr>
        <xdr:xfrm>
          <a:off x="8181975" y="2286000"/>
          <a:ext cx="3743325" cy="194415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85724</xdr:rowOff>
    </xdr:from>
    <xdr:to>
      <xdr:col>8</xdr:col>
      <xdr:colOff>457200</xdr:colOff>
      <xdr:row>23</xdr:row>
      <xdr:rowOff>30479</xdr:rowOff>
    </xdr:to>
    <xdr:graphicFrame macro="">
      <xdr:nvGraphicFramePr>
        <xdr:cNvPr id="2" name="Gra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9524</xdr:rowOff>
    </xdr:from>
    <xdr:to>
      <xdr:col>9</xdr:col>
      <xdr:colOff>60960</xdr:colOff>
      <xdr:row>22</xdr:row>
      <xdr:rowOff>68579</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304800</xdr:colOff>
      <xdr:row>20</xdr:row>
      <xdr:rowOff>6928</xdr:rowOff>
    </xdr:to>
    <xdr:grpSp>
      <xdr:nvGrpSpPr>
        <xdr:cNvPr id="9" name="Gruppo 8"/>
        <xdr:cNvGrpSpPr/>
      </xdr:nvGrpSpPr>
      <xdr:grpSpPr>
        <a:xfrm>
          <a:off x="0" y="312420"/>
          <a:ext cx="7406640" cy="2475808"/>
          <a:chOff x="746760" y="212271"/>
          <a:chExt cx="8544964" cy="2426451"/>
        </a:xfrm>
      </xdr:grpSpPr>
      <xdr:graphicFrame macro="">
        <xdr:nvGraphicFramePr>
          <xdr:cNvPr id="11" name="Grafico 10"/>
          <xdr:cNvGraphicFramePr>
            <a:graphicFrameLocks/>
          </xdr:cNvGraphicFramePr>
        </xdr:nvGraphicFramePr>
        <xdr:xfrm>
          <a:off x="4913491" y="212271"/>
          <a:ext cx="4378233" cy="242645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Grafico 9"/>
          <xdr:cNvGraphicFramePr>
            <a:graphicFrameLocks/>
          </xdr:cNvGraphicFramePr>
        </xdr:nvGraphicFramePr>
        <xdr:xfrm>
          <a:off x="746760" y="244655"/>
          <a:ext cx="4575188" cy="232655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13</xdr:col>
      <xdr:colOff>68580</xdr:colOff>
      <xdr:row>22</xdr:row>
      <xdr:rowOff>81915</xdr:rowOff>
    </xdr:to>
    <xdr:grpSp>
      <xdr:nvGrpSpPr>
        <xdr:cNvPr id="9" name="Gruppo 15"/>
        <xdr:cNvGrpSpPr/>
      </xdr:nvGrpSpPr>
      <xdr:grpSpPr>
        <a:xfrm>
          <a:off x="0" y="312420"/>
          <a:ext cx="7818120" cy="2825115"/>
          <a:chOff x="3276600" y="10759440"/>
          <a:chExt cx="7810500" cy="3299460"/>
        </a:xfrm>
        <a:noFill/>
        <a:effectLst/>
      </xdr:grpSpPr>
      <xdr:graphicFrame macro="">
        <xdr:nvGraphicFramePr>
          <xdr:cNvPr id="10" name="Grafico 13"/>
          <xdr:cNvGraphicFramePr/>
        </xdr:nvGraphicFramePr>
        <xdr:xfrm>
          <a:off x="3276600" y="10782300"/>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59440"/>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144779</xdr:colOff>
      <xdr:row>1</xdr:row>
      <xdr:rowOff>24765</xdr:rowOff>
    </xdr:from>
    <xdr:to>
      <xdr:col>12</xdr:col>
      <xdr:colOff>228600</xdr:colOff>
      <xdr:row>19</xdr:row>
      <xdr:rowOff>95250</xdr:rowOff>
    </xdr:to>
    <xdr:grpSp>
      <xdr:nvGrpSpPr>
        <xdr:cNvPr id="2" name="Gruppo 6"/>
        <xdr:cNvGrpSpPr/>
      </xdr:nvGrpSpPr>
      <xdr:grpSpPr>
        <a:xfrm>
          <a:off x="144779" y="200025"/>
          <a:ext cx="8092441" cy="3209925"/>
          <a:chOff x="4505324" y="180975"/>
          <a:chExt cx="7467601" cy="1809751"/>
        </a:xfrm>
      </xdr:grpSpPr>
      <xdr:graphicFrame macro="">
        <xdr:nvGraphicFramePr>
          <xdr:cNvPr id="3" name="Grafico 2"/>
          <xdr:cNvGraphicFramePr/>
        </xdr:nvGraphicFramePr>
        <xdr:xfrm>
          <a:off x="4505324" y="191094"/>
          <a:ext cx="3781425" cy="17901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8181976" y="180975"/>
          <a:ext cx="3790949" cy="180975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12</xdr:col>
      <xdr:colOff>167641</xdr:colOff>
      <xdr:row>0</xdr:row>
      <xdr:rowOff>198120</xdr:rowOff>
    </xdr:from>
    <xdr:to>
      <xdr:col>24</xdr:col>
      <xdr:colOff>291465</xdr:colOff>
      <xdr:row>18</xdr:row>
      <xdr:rowOff>28575</xdr:rowOff>
    </xdr:to>
    <xdr:grpSp>
      <xdr:nvGrpSpPr>
        <xdr:cNvPr id="5" name="Gruppo 7"/>
        <xdr:cNvGrpSpPr/>
      </xdr:nvGrpSpPr>
      <xdr:grpSpPr>
        <a:xfrm>
          <a:off x="8176261" y="175260"/>
          <a:ext cx="7621904" cy="3000375"/>
          <a:chOff x="4486276" y="2276475"/>
          <a:chExt cx="7439024" cy="1752600"/>
        </a:xfrm>
      </xdr:grpSpPr>
      <xdr:graphicFrame macro="">
        <xdr:nvGraphicFramePr>
          <xdr:cNvPr id="6"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152400</xdr:rowOff>
    </xdr:from>
    <xdr:to>
      <xdr:col>12</xdr:col>
      <xdr:colOff>361950</xdr:colOff>
      <xdr:row>18</xdr:row>
      <xdr:rowOff>0</xdr:rowOff>
    </xdr:to>
    <xdr:grpSp>
      <xdr:nvGrpSpPr>
        <xdr:cNvPr id="2" name="Gruppo 1"/>
        <xdr:cNvGrpSpPr/>
      </xdr:nvGrpSpPr>
      <xdr:grpSpPr>
        <a:xfrm>
          <a:off x="0" y="312420"/>
          <a:ext cx="9170670" cy="2194560"/>
          <a:chOff x="0" y="361950"/>
          <a:chExt cx="9886950" cy="2762250"/>
        </a:xfrm>
      </xdr:grpSpPr>
      <xdr:graphicFrame macro="">
        <xdr:nvGraphicFramePr>
          <xdr:cNvPr id="3" name="Grafico 2"/>
          <xdr:cNvGraphicFramePr>
            <a:graphicFrameLocks/>
          </xdr:cNvGraphicFramePr>
        </xdr:nvGraphicFramePr>
        <xdr:xfrm>
          <a:off x="0" y="361950"/>
          <a:ext cx="4933950" cy="27622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4953000" y="361950"/>
          <a:ext cx="4933950" cy="276225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213359</xdr:colOff>
      <xdr:row>2</xdr:row>
      <xdr:rowOff>38099</xdr:rowOff>
    </xdr:from>
    <xdr:to>
      <xdr:col>15</xdr:col>
      <xdr:colOff>198119</xdr:colOff>
      <xdr:row>25</xdr:row>
      <xdr:rowOff>121919</xdr:rowOff>
    </xdr:to>
    <xdr:grpSp>
      <xdr:nvGrpSpPr>
        <xdr:cNvPr id="9" name="Gruppo 15"/>
        <xdr:cNvGrpSpPr/>
      </xdr:nvGrpSpPr>
      <xdr:grpSpPr>
        <a:xfrm>
          <a:off x="213359" y="350519"/>
          <a:ext cx="8100060" cy="3238500"/>
          <a:chOff x="3314114" y="10782785"/>
          <a:chExt cx="7772986" cy="3307242"/>
        </a:xfrm>
        <a:noFill/>
        <a:effectLst/>
      </xdr:grpSpPr>
      <xdr:graphicFrame macro="">
        <xdr:nvGraphicFramePr>
          <xdr:cNvPr id="10" name="Grafico 13"/>
          <xdr:cNvGraphicFramePr/>
        </xdr:nvGraphicFramePr>
        <xdr:xfrm>
          <a:off x="3314114" y="10813427"/>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82785"/>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274455</xdr:colOff>
      <xdr:row>1</xdr:row>
      <xdr:rowOff>171426</xdr:rowOff>
    </xdr:from>
    <xdr:to>
      <xdr:col>21</xdr:col>
      <xdr:colOff>238124</xdr:colOff>
      <xdr:row>24</xdr:row>
      <xdr:rowOff>0</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1</xdr:row>
      <xdr:rowOff>123825</xdr:rowOff>
    </xdr:from>
    <xdr:to>
      <xdr:col>9</xdr:col>
      <xdr:colOff>363020</xdr:colOff>
      <xdr:row>23</xdr:row>
      <xdr:rowOff>105426</xdr:rowOff>
    </xdr:to>
    <xdr:grpSp>
      <xdr:nvGrpSpPr>
        <xdr:cNvPr id="2" name="Gruppo 1"/>
        <xdr:cNvGrpSpPr/>
      </xdr:nvGrpSpPr>
      <xdr:grpSpPr>
        <a:xfrm>
          <a:off x="238124" y="375285"/>
          <a:ext cx="5809416" cy="3197241"/>
          <a:chOff x="238124" y="375285"/>
          <a:chExt cx="5588436" cy="3197241"/>
        </a:xfrm>
      </xdr:grpSpPr>
      <xdr:graphicFrame macro="">
        <xdr:nvGraphicFramePr>
          <xdr:cNvPr id="3" name="Grafico 2"/>
          <xdr:cNvGraphicFramePr/>
        </xdr:nvGraphicFramePr>
        <xdr:xfrm>
          <a:off x="238124" y="422887"/>
          <a:ext cx="5588436" cy="314963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Rettangolo arrotondato 5"/>
          <xdr:cNvSpPr/>
        </xdr:nvSpPr>
        <xdr:spPr>
          <a:xfrm>
            <a:off x="379829" y="375285"/>
            <a:ext cx="2001563" cy="2538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b="1">
                <a:solidFill>
                  <a:sysClr val="windowText" lastClr="000000"/>
                </a:solidFill>
                <a:latin typeface="Century Gothic" panose="020B0502020202020204" pitchFamily="34" charset="0"/>
              </a:rPr>
              <a:t>Classe II secondaria II grado</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200025</xdr:rowOff>
    </xdr:from>
    <xdr:to>
      <xdr:col>24</xdr:col>
      <xdr:colOff>200025</xdr:colOff>
      <xdr:row>20</xdr:row>
      <xdr:rowOff>161925</xdr:rowOff>
    </xdr:to>
    <xdr:grpSp>
      <xdr:nvGrpSpPr>
        <xdr:cNvPr id="5" name="Gruppo 4"/>
        <xdr:cNvGrpSpPr/>
      </xdr:nvGrpSpPr>
      <xdr:grpSpPr>
        <a:xfrm>
          <a:off x="0" y="177165"/>
          <a:ext cx="12894945" cy="3009900"/>
          <a:chOff x="0" y="200025"/>
          <a:chExt cx="13858875" cy="3400425"/>
        </a:xfrm>
      </xdr:grpSpPr>
      <xdr:graphicFrame macro="">
        <xdr:nvGraphicFramePr>
          <xdr:cNvPr id="3" name="Grafico 2"/>
          <xdr:cNvGraphicFramePr>
            <a:graphicFrameLocks/>
          </xdr:cNvGraphicFramePr>
        </xdr:nvGraphicFramePr>
        <xdr:xfrm>
          <a:off x="6305550" y="200025"/>
          <a:ext cx="7553325" cy="33528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0" y="247650"/>
          <a:ext cx="6581775" cy="33528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Rettangolo arrotondato 1"/>
          <xdr:cNvSpPr/>
        </xdr:nvSpPr>
        <xdr:spPr>
          <a:xfrm>
            <a:off x="533400" y="333375"/>
            <a:ext cx="2028825" cy="2667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000" b="1">
                <a:solidFill>
                  <a:sysClr val="windowText" lastClr="000000"/>
                </a:solidFill>
                <a:latin typeface="Century Gothic" panose="020B0502020202020204" pitchFamily="34" charset="0"/>
              </a:rPr>
              <a:t>Classe V secondaria II grado</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846666</xdr:colOff>
      <xdr:row>2</xdr:row>
      <xdr:rowOff>0</xdr:rowOff>
    </xdr:from>
    <xdr:to>
      <xdr:col>9</xdr:col>
      <xdr:colOff>1160990</xdr:colOff>
      <xdr:row>35</xdr:row>
      <xdr:rowOff>19896</xdr:rowOff>
    </xdr:to>
    <xdr:grpSp>
      <xdr:nvGrpSpPr>
        <xdr:cNvPr id="19" name="Gruppo 18"/>
        <xdr:cNvGrpSpPr/>
      </xdr:nvGrpSpPr>
      <xdr:grpSpPr>
        <a:xfrm>
          <a:off x="793326" y="465667"/>
          <a:ext cx="7716731" cy="6166696"/>
          <a:chOff x="846666" y="645583"/>
          <a:chExt cx="8145991" cy="6306396"/>
        </a:xfrm>
      </xdr:grpSpPr>
      <xdr:grpSp>
        <xdr:nvGrpSpPr>
          <xdr:cNvPr id="16" name="Gruppo 7"/>
          <xdr:cNvGrpSpPr/>
        </xdr:nvGrpSpPr>
        <xdr:grpSpPr>
          <a:xfrm>
            <a:off x="867833" y="3418416"/>
            <a:ext cx="8124824" cy="3533563"/>
            <a:chOff x="4486276" y="2276475"/>
            <a:chExt cx="7439024" cy="1752600"/>
          </a:xfrm>
        </xdr:grpSpPr>
        <xdr:graphicFrame macro="">
          <xdr:nvGraphicFramePr>
            <xdr:cNvPr id="17"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2"/>
            </a:graphicData>
          </a:graphic>
        </xdr:graphicFrame>
      </xdr:grpSp>
      <xdr:grpSp>
        <xdr:nvGrpSpPr>
          <xdr:cNvPr id="13" name="Gruppo 7"/>
          <xdr:cNvGrpSpPr/>
        </xdr:nvGrpSpPr>
        <xdr:grpSpPr>
          <a:xfrm>
            <a:off x="846666" y="645583"/>
            <a:ext cx="8124823" cy="3554730"/>
            <a:chOff x="4486276" y="2276475"/>
            <a:chExt cx="7439024" cy="1752600"/>
          </a:xfrm>
        </xdr:grpSpPr>
        <xdr:graphicFrame macro="">
          <xdr:nvGraphicFramePr>
            <xdr:cNvPr id="14"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5"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4"/>
            </a:graphicData>
          </a:graphic>
        </xdr:graphicFrame>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Borrione\Desktop\Relazione%20annuale%202014\Capitolo%20istruzione%20e%20apprendimenti\risultati%20medi%20per%20paesi%20e%20regioni%20italian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esi"/>
      <sheetName val="regioni"/>
      <sheetName val="come ottengono soldi"/>
      <sheetName val="indirizzi di studio"/>
    </sheetNames>
    <sheetDataSet>
      <sheetData sheetId="0"/>
      <sheetData sheetId="1">
        <row r="1">
          <cell r="A1" t="str">
            <v>PISA 2012 Results: Students and Money (Volume VI) - © OECD 2014</v>
          </cell>
        </row>
        <row r="2">
          <cell r="A2" t="str">
            <v>Chapter 2</v>
          </cell>
          <cell r="B2" t="str">
            <v>Chapter 2 (figures): Student performance in financial literacy</v>
          </cell>
        </row>
        <row r="3">
          <cell r="A3" t="str">
            <v>Version 1 - Last updated: 07-Jul-2014</v>
          </cell>
        </row>
        <row r="4">
          <cell r="A4" t="str">
            <v>This document and any map included herein are without prejudice to the status of or sovereignty over any territory, to the delimitation of international frontiers and boundaries and to the name of any territory, city or area.</v>
          </cell>
        </row>
        <row r="6">
          <cell r="A6" t="str">
            <v>Figure VI.2.3</v>
          </cell>
        </row>
        <row r="7">
          <cell r="A7" t="str">
            <v>Financial literacy performance among participating countries/economies</v>
          </cell>
        </row>
        <row r="10">
          <cell r="B10" t="str">
            <v>Mean score</v>
          </cell>
          <cell r="D10" t="str">
            <v>Range of ranks</v>
          </cell>
        </row>
        <row r="11">
          <cell r="B11" t="str">
            <v>Mean</v>
          </cell>
          <cell r="C11" t="str">
            <v>S.E.</v>
          </cell>
          <cell r="D11" t="str">
            <v>Upper rank</v>
          </cell>
          <cell r="E11" t="str">
            <v>Lower rank</v>
          </cell>
        </row>
        <row r="12">
          <cell r="A12" t="str">
            <v xml:space="preserve">Veneto </v>
          </cell>
          <cell r="B12">
            <v>501.423865493037</v>
          </cell>
          <cell r="C12">
            <v>6.9599597557466444</v>
          </cell>
        </row>
        <row r="13">
          <cell r="A13" t="str">
            <v>Friuli Venezia Giulia</v>
          </cell>
          <cell r="B13">
            <v>501.42180405415297</v>
          </cell>
          <cell r="C13">
            <v>7.1609863315846107</v>
          </cell>
        </row>
        <row r="14">
          <cell r="A14" t="str">
            <v>Bolzano</v>
          </cell>
          <cell r="B14">
            <v>499.57333208645099</v>
          </cell>
          <cell r="C14">
            <v>6.038932407389888</v>
          </cell>
        </row>
        <row r="15">
          <cell r="A15" t="str">
            <v>Trento</v>
          </cell>
          <cell r="B15">
            <v>498.35370559047101</v>
          </cell>
          <cell r="C15">
            <v>5.7784765517784002</v>
          </cell>
        </row>
        <row r="16">
          <cell r="A16" t="str">
            <v>Lombardia</v>
          </cell>
          <cell r="B16">
            <v>491.439996512888</v>
          </cell>
          <cell r="C16">
            <v>6.5497353507553937</v>
          </cell>
        </row>
        <row r="17">
          <cell r="A17" t="str">
            <v xml:space="preserve">Emilia Romagna </v>
          </cell>
          <cell r="B17">
            <v>481.07765686454098</v>
          </cell>
          <cell r="C17">
            <v>4.8290440741184169</v>
          </cell>
        </row>
        <row r="18">
          <cell r="A18" t="str">
            <v xml:space="preserve">Piemonte </v>
          </cell>
          <cell r="B18">
            <v>480.75327130397602</v>
          </cell>
          <cell r="C18">
            <v>6.4932048034990002</v>
          </cell>
        </row>
        <row r="19">
          <cell r="A19" t="str">
            <v>Valle d'Aosta</v>
          </cell>
          <cell r="B19">
            <v>476.10833471767302</v>
          </cell>
          <cell r="C19">
            <v>6.3073206886387396</v>
          </cell>
        </row>
        <row r="20">
          <cell r="A20" t="str">
            <v>Marche</v>
          </cell>
          <cell r="B20">
            <v>474.07285209615299</v>
          </cell>
          <cell r="C20">
            <v>6.6832988786825789</v>
          </cell>
        </row>
        <row r="21">
          <cell r="A21" t="str">
            <v>Umbria</v>
          </cell>
          <cell r="B21">
            <v>474.01623792814763</v>
          </cell>
          <cell r="C21">
            <v>7.3808520958691481</v>
          </cell>
        </row>
        <row r="22">
          <cell r="A22" t="str">
            <v>Toscana</v>
          </cell>
          <cell r="B22">
            <v>470.97231285705129</v>
          </cell>
          <cell r="C22">
            <v>6.4730123118534051</v>
          </cell>
        </row>
        <row r="23">
          <cell r="A23" t="str">
            <v>Liguria</v>
          </cell>
          <cell r="B23">
            <v>467.66920008450273</v>
          </cell>
          <cell r="C23">
            <v>8.4017146484771228</v>
          </cell>
        </row>
        <row r="24">
          <cell r="A24" t="str">
            <v>Italy</v>
          </cell>
          <cell r="B24">
            <v>466.30017267524499</v>
          </cell>
          <cell r="C24">
            <v>2.1236712912387299</v>
          </cell>
          <cell r="D24">
            <v>16</v>
          </cell>
          <cell r="E24">
            <v>17</v>
          </cell>
        </row>
        <row r="25">
          <cell r="A25" t="str">
            <v>Puglia</v>
          </cell>
          <cell r="B25">
            <v>462.49850630345037</v>
          </cell>
          <cell r="C25">
            <v>6.2568144288226195</v>
          </cell>
        </row>
        <row r="26">
          <cell r="A26" t="str">
            <v>Lazio</v>
          </cell>
          <cell r="B26">
            <v>460.01390012763397</v>
          </cell>
          <cell r="C26">
            <v>7.2947528458824005</v>
          </cell>
        </row>
        <row r="27">
          <cell r="A27" t="str">
            <v>Molise</v>
          </cell>
          <cell r="B27">
            <v>452.72748000000001</v>
          </cell>
          <cell r="C27">
            <v>5.8496089887522453</v>
          </cell>
        </row>
        <row r="28">
          <cell r="A28" t="str">
            <v>Abruzzo</v>
          </cell>
          <cell r="B28">
            <v>449.00560570755118</v>
          </cell>
          <cell r="C28">
            <v>4.2977092889763346</v>
          </cell>
        </row>
        <row r="29">
          <cell r="A29" t="str">
            <v>Basilicata</v>
          </cell>
          <cell r="B29">
            <v>446.14605063408828</v>
          </cell>
          <cell r="C29">
            <v>6.2755098522535642</v>
          </cell>
        </row>
        <row r="30">
          <cell r="A30" t="str">
            <v>Sardegna</v>
          </cell>
          <cell r="B30">
            <v>445.62375381057274</v>
          </cell>
          <cell r="C30">
            <v>6.8564605231346603</v>
          </cell>
        </row>
        <row r="31">
          <cell r="A31" t="str">
            <v>Campania</v>
          </cell>
          <cell r="B31">
            <v>439.28214490606001</v>
          </cell>
          <cell r="C31">
            <v>8.4723894136823432</v>
          </cell>
        </row>
        <row r="32">
          <cell r="A32" t="str">
            <v>Sicilia</v>
          </cell>
          <cell r="B32">
            <v>428.56545283437731</v>
          </cell>
          <cell r="C32">
            <v>6.673562262012922</v>
          </cell>
        </row>
        <row r="33">
          <cell r="A33" t="str">
            <v>Calabria</v>
          </cell>
          <cell r="B33">
            <v>415.45269283314741</v>
          </cell>
          <cell r="C33">
            <v>8.0645669717859771</v>
          </cell>
        </row>
        <row r="35">
          <cell r="A35" t="str">
            <v>Notes: OECD countries and subnational entities that are not included in national results are shown in bold black. Partner countries  and subnational entities that are not included in national results are shown in bold blue. Regions are shown in black ital</v>
          </cell>
        </row>
        <row r="36">
          <cell r="A36" t="str">
            <v>Countries, economies and subnational entities are ranked in descending order of the mean financial literacy performance.</v>
          </cell>
        </row>
        <row r="37">
          <cell r="A37" t="str">
            <v xml:space="preserve">Source: OECD, PISA 2012 Database. </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tabSelected="1" zoomScaleNormal="100" workbookViewId="0"/>
  </sheetViews>
  <sheetFormatPr defaultColWidth="9.28515625" defaultRowHeight="10.8" x14ac:dyDescent="0.25"/>
  <cols>
    <col min="2" max="2" width="65" customWidth="1"/>
  </cols>
  <sheetData>
    <row r="1" spans="1:17" ht="16.8" x14ac:dyDescent="0.25">
      <c r="A1" s="4" t="s">
        <v>67</v>
      </c>
      <c r="B1" s="1"/>
      <c r="C1" s="1"/>
      <c r="D1" s="1"/>
    </row>
    <row r="2" spans="1:17" ht="39.6" customHeight="1" x14ac:dyDescent="0.35">
      <c r="A2" s="117" t="s">
        <v>2</v>
      </c>
      <c r="B2" s="118"/>
      <c r="C2" s="118"/>
      <c r="D2" s="118"/>
      <c r="E2" s="118"/>
      <c r="F2" s="118"/>
      <c r="G2" s="118"/>
      <c r="H2" s="118"/>
      <c r="I2" s="118"/>
      <c r="J2" s="118"/>
      <c r="K2" s="118"/>
      <c r="L2" s="118"/>
    </row>
    <row r="3" spans="1:17" ht="3.9" customHeight="1" x14ac:dyDescent="0.35">
      <c r="A3" s="3"/>
      <c r="B3" s="1"/>
      <c r="C3" s="1"/>
      <c r="D3" s="1"/>
    </row>
    <row r="4" spans="1:17" ht="16.8" x14ac:dyDescent="0.25">
      <c r="A4" s="116" t="s">
        <v>41</v>
      </c>
      <c r="B4" s="116"/>
      <c r="C4" s="10"/>
      <c r="D4" s="10"/>
      <c r="E4" s="6"/>
      <c r="F4" s="6"/>
      <c r="G4" s="6"/>
      <c r="H4" s="6"/>
      <c r="I4" s="6"/>
      <c r="J4" s="6"/>
      <c r="K4" s="6"/>
      <c r="L4" s="6"/>
      <c r="M4" s="6"/>
      <c r="N4" s="6"/>
      <c r="O4" s="6"/>
      <c r="P4" s="6"/>
    </row>
    <row r="5" spans="1:17" ht="20.100000000000001" customHeight="1" x14ac:dyDescent="0.5">
      <c r="A5" s="11" t="s">
        <v>0</v>
      </c>
      <c r="B5" s="38" t="str">
        <f>tab_g1!A1</f>
        <v>Tab. G.1 Risultati in italiano e matematica in Piemonte, Lombardia, Veneto, Emilia Romagna, Nord Ovest, Italia, II e V primaria, INVALSI 2025</v>
      </c>
      <c r="C5" s="1"/>
      <c r="D5" s="1"/>
      <c r="Q5" s="71"/>
    </row>
    <row r="6" spans="1:17" ht="20.100000000000001" customHeight="1" x14ac:dyDescent="0.5">
      <c r="A6" s="11" t="s">
        <v>0</v>
      </c>
      <c r="B6" s="38" t="str">
        <f>tab_g2!A1</f>
        <v>Tab. G.2  Risultati in italiano e matematica in Piemonte, Lombardia, Veneto, Emilia Romagna, Nord Ovest, Italia, III secondaria di I grado, INVALSI 2025</v>
      </c>
      <c r="C6" s="7"/>
      <c r="D6" s="7"/>
      <c r="Q6" s="71"/>
    </row>
    <row r="7" spans="1:17" ht="20.100000000000001" customHeight="1" x14ac:dyDescent="0.5">
      <c r="A7" s="11" t="s">
        <v>0</v>
      </c>
      <c r="B7" s="38" t="str">
        <f>fig_g1!A1</f>
        <v>Fig. G.1 Andamento Low performer in Italiano e Matematica al termine del primo ciclo in Piemonte, per origine 2021-2025 (valori %)</v>
      </c>
      <c r="C7" s="7"/>
      <c r="D7" s="7"/>
      <c r="Q7" s="71"/>
    </row>
    <row r="8" spans="1:17" ht="20.100000000000001" customHeight="1" x14ac:dyDescent="0.5">
      <c r="A8" s="11" t="s">
        <v>0</v>
      </c>
      <c r="B8" s="2" t="str">
        <f>fig_g2!A1</f>
        <v>Fig. G.2 Low performer in italiano e matematica al termine del primo ciclo di scuola in Piemonte, Nord Ovest, Italia, (valori %), INVALSI 2025</v>
      </c>
      <c r="C8" s="1"/>
      <c r="D8" s="1"/>
    </row>
    <row r="9" spans="1:17" ht="20.100000000000001" customHeight="1" x14ac:dyDescent="0.5">
      <c r="A9" s="11" t="s">
        <v>0</v>
      </c>
      <c r="B9" s="2" t="str">
        <f>tab_g3!A1</f>
        <v>Tab. G.3 Risultati in inglese, ascolto e lettura in Piemonte, Lombardia, Veneto, Emilia Romagna, Nord Ovest, Italia, V primaria e III secondaria di I grado, INVALSI 2025</v>
      </c>
      <c r="C9" s="7"/>
      <c r="D9" s="7"/>
    </row>
    <row r="10" spans="1:17" ht="20.100000000000001" customHeight="1" x14ac:dyDescent="0.5">
      <c r="A10" s="11" t="s">
        <v>0</v>
      </c>
      <c r="B10" s="2" t="str">
        <f>fig_g3!A1</f>
        <v>Fig. G.3 I livelli di apprendimento in inglese in V primaria e III secondaria di primo grado in Piemonte, Lombardia, Veneto, Emilia Romagna, Nord Ovest, Italia, INVALSI 2025</v>
      </c>
      <c r="C10" s="7"/>
      <c r="D10" s="7"/>
    </row>
    <row r="11" spans="1:17" ht="15.9" customHeight="1" x14ac:dyDescent="0.25">
      <c r="A11" s="29" t="s">
        <v>42</v>
      </c>
      <c r="B11" s="29"/>
      <c r="C11" s="27"/>
      <c r="D11" s="27"/>
      <c r="E11" s="28"/>
      <c r="F11" s="28"/>
      <c r="G11" s="28"/>
      <c r="H11" s="28"/>
      <c r="I11" s="28"/>
      <c r="J11" s="28"/>
      <c r="K11" s="28"/>
      <c r="L11" s="28"/>
      <c r="M11" s="28"/>
      <c r="N11" s="28"/>
      <c r="O11" s="28"/>
      <c r="P11" s="28"/>
    </row>
    <row r="12" spans="1:17" ht="21" customHeight="1" x14ac:dyDescent="0.5">
      <c r="A12" s="11" t="s">
        <v>0</v>
      </c>
      <c r="B12" s="2" t="str">
        <f>tab_g4!A1</f>
        <v>Tab. G.4 Risultati in italiano e matematica in Piemonte, Lombardia, Veneto, Emilia Romagna, Nord Ovest, Italia, II e V secondaria di secondo grado, INVALSI 2025</v>
      </c>
      <c r="C12" s="1"/>
      <c r="D12" s="1"/>
    </row>
    <row r="13" spans="1:17" ht="21" customHeight="1" x14ac:dyDescent="0.5">
      <c r="A13" s="11" t="s">
        <v>0</v>
      </c>
      <c r="B13" s="2" t="str">
        <f>fig_g4!A1</f>
        <v>Fig. G.4 Low performer in Italiano e Matematica nel secondo ciclo in Piemonte, confronto 2023-2025 (valori %)</v>
      </c>
      <c r="C13" s="7"/>
      <c r="D13" s="7"/>
    </row>
    <row r="14" spans="1:17" ht="21" customHeight="1" x14ac:dyDescent="0.5">
      <c r="A14" s="11" t="s">
        <v>0</v>
      </c>
      <c r="B14" s="2" t="str">
        <f>fig_g5!A1</f>
        <v>Fig. G.5 Low performer in italiano e matematica al termine del secondo ciclo di scuola in Piemonte, Lombardia, Veneto, Emilia Romagna, Nord Ovest, Italia, (valori %), INVALSI 2025</v>
      </c>
    </row>
    <row r="15" spans="1:17" ht="21" customHeight="1" x14ac:dyDescent="0.5">
      <c r="A15" s="11" t="s">
        <v>0</v>
      </c>
      <c r="B15" s="2" t="str">
        <f>fig_g6!A1</f>
        <v>Fig. G.6 Risultati in italiano e matematica per indirizzo di scuola in Piemonte, Lombardia, Veneto, Emilia Romagna, Nord Ovest, Italia, II secondaria II grado, INVALSI 2025</v>
      </c>
    </row>
    <row r="16" spans="1:17" ht="21" customHeight="1" x14ac:dyDescent="0.5">
      <c r="A16" s="11" t="s">
        <v>0</v>
      </c>
      <c r="B16" s="2" t="str">
        <f>fig_g7!A1</f>
        <v>Fig. G.7 Risultati in italiano e matematica per indirizzo di scuola in Piemonte, Lombardia, Veneto, Emilia Romagna, Italia, V secondaria II grado, INVALSI 2025</v>
      </c>
    </row>
    <row r="17" spans="1:16" ht="21" customHeight="1" x14ac:dyDescent="0.5">
      <c r="A17" s="11" t="s">
        <v>0</v>
      </c>
      <c r="B17" s="2" t="str">
        <f>fig_g8!A1</f>
        <v>Fig. G.8  Competenze digitali: la distribuzione dei risultati nei livelli di competenza in Piemonte, Lombardia, Veneto, Emilia Romagna, Italia, (valori %), II secondaria di II grado INVALSI 2025</v>
      </c>
    </row>
    <row r="18" spans="1:16" ht="21" customHeight="1" x14ac:dyDescent="0.5">
      <c r="A18" s="11" t="s">
        <v>0</v>
      </c>
      <c r="B18" s="2" t="str">
        <f>fig_g9!A1</f>
        <v>Fig. G.9  Low perfomer in italiano e matematica al termine del secondo ciclo di scuola per indirzzo di studi in Piemonte, Lombardia, Veneto, Emilia Romagna, Nord Ovest, Italia, (valori %), INVALSI 2025</v>
      </c>
    </row>
    <row r="19" spans="1:16" ht="18" customHeight="1" x14ac:dyDescent="0.5">
      <c r="A19" s="11" t="s">
        <v>0</v>
      </c>
      <c r="B19" s="2" t="str">
        <f>tab_g5!A1</f>
        <v>Tab. G.5 Risultati in inglese, ascolto e lettura, in Piemonte, Lombardia, Veneto, Emilia Romagna, Nord Ovest, Italia, V secondaria di secondo grado, INVALSI 2025</v>
      </c>
    </row>
    <row r="20" spans="1:16" ht="18" customHeight="1" x14ac:dyDescent="0.5">
      <c r="A20" s="11" t="s">
        <v>0</v>
      </c>
      <c r="B20" s="2" t="str">
        <f>fig_g10!A1</f>
        <v>Fig. G.10 I livelli di apprendimento in inglese, Ascolto e Lettura, nella V classe della secondaria di II grado, in Piemonte, Lombardia, Veneto, Emilia Romagna, Nord Ovest, Italia, INVALSI 2025</v>
      </c>
    </row>
    <row r="21" spans="1:16" ht="18" customHeight="1" x14ac:dyDescent="0.25">
      <c r="A21" s="110" t="s">
        <v>76</v>
      </c>
      <c r="B21" s="110"/>
      <c r="C21" s="111"/>
      <c r="D21" s="111"/>
      <c r="E21" s="112"/>
      <c r="F21" s="112"/>
      <c r="G21" s="112"/>
      <c r="H21" s="112"/>
      <c r="I21" s="112"/>
      <c r="J21" s="112"/>
      <c r="K21" s="112"/>
      <c r="L21" s="112"/>
      <c r="M21" s="112"/>
      <c r="N21" s="112"/>
      <c r="O21" s="112"/>
      <c r="P21" s="112"/>
    </row>
    <row r="22" spans="1:16" ht="18.75" customHeight="1" x14ac:dyDescent="0.5">
      <c r="A22" s="11" t="s">
        <v>0</v>
      </c>
      <c r="B22" s="2" t="str">
        <f>fig_g11!A1</f>
        <v>Fig. G.11 Rischio di dispersione implicita al termine del primo ciclo in Piemonte, Nord Ovest e Italia, INVALSI 2021-2025 (valori %)</v>
      </c>
    </row>
    <row r="23" spans="1:16" ht="15.75" customHeight="1" x14ac:dyDescent="0.5">
      <c r="A23" s="11" t="s">
        <v>0</v>
      </c>
      <c r="B23" s="2" t="str">
        <f>fig_g12!A1</f>
        <v>Fig. G.12 Dispersione implicita al termine del secondo ciclo in Piemonte, Nord Ovest e Italia, INVALSI 2021-2025 (valori %)</v>
      </c>
    </row>
    <row r="24" spans="1:16" ht="15.75" customHeight="1" x14ac:dyDescent="0.5">
      <c r="A24" s="11"/>
      <c r="B24" s="2"/>
    </row>
    <row r="25" spans="1:16" ht="13.8" x14ac:dyDescent="0.25">
      <c r="A25" s="5" t="s">
        <v>84</v>
      </c>
      <c r="B25" s="2"/>
    </row>
    <row r="26" spans="1:16" ht="13.2" x14ac:dyDescent="0.25">
      <c r="A26" s="1"/>
      <c r="B26" s="2"/>
    </row>
    <row r="27" spans="1:16" ht="13.2" x14ac:dyDescent="0.25">
      <c r="A27" s="1"/>
      <c r="B27" s="2"/>
    </row>
    <row r="28" spans="1:16" ht="13.2" x14ac:dyDescent="0.25">
      <c r="A28" s="1"/>
      <c r="B28" s="2"/>
    </row>
    <row r="29" spans="1:16" ht="13.2" x14ac:dyDescent="0.25">
      <c r="A29" s="1"/>
      <c r="B29" s="2"/>
    </row>
    <row r="30" spans="1:16" ht="13.2" x14ac:dyDescent="0.25">
      <c r="A30" s="1"/>
      <c r="B30" s="2"/>
    </row>
    <row r="31" spans="1:16" ht="13.2" x14ac:dyDescent="0.25">
      <c r="B31" s="2"/>
    </row>
    <row r="32" spans="1:16" ht="13.2" x14ac:dyDescent="0.25">
      <c r="B32" s="2"/>
    </row>
    <row r="33" spans="2:2" ht="13.2" x14ac:dyDescent="0.25">
      <c r="B33" s="2"/>
    </row>
    <row r="34" spans="2:2" ht="13.2" x14ac:dyDescent="0.25">
      <c r="B34" s="2"/>
    </row>
    <row r="35" spans="2:2" ht="13.2" x14ac:dyDescent="0.25">
      <c r="B35" s="2"/>
    </row>
    <row r="36" spans="2:2" ht="13.2" x14ac:dyDescent="0.25">
      <c r="B36" s="2"/>
    </row>
    <row r="37" spans="2:2" ht="13.2" x14ac:dyDescent="0.25">
      <c r="B37" s="2"/>
    </row>
    <row r="38" spans="2:2" ht="13.2" x14ac:dyDescent="0.25">
      <c r="B38" s="2"/>
    </row>
    <row r="39" spans="2:2" ht="13.2" x14ac:dyDescent="0.25">
      <c r="B39" s="2"/>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sheetData>
  <mergeCells count="2">
    <mergeCell ref="A4:B4"/>
    <mergeCell ref="A2:L2"/>
  </mergeCells>
  <hyperlinks>
    <hyperlink ref="A8" location="fig_g2!A1" display="→"/>
    <hyperlink ref="A12" location="tab_g4!A1" display="→"/>
    <hyperlink ref="A14" location="fig_g5!A1" display="→"/>
    <hyperlink ref="A5" location="tab_g1!A1" display="→"/>
    <hyperlink ref="A6" location="tab_g2!A1" display="→"/>
    <hyperlink ref="A9" location="tab_g3!A1" display="→"/>
    <hyperlink ref="A10" location="fig_g3!A1" display="→"/>
    <hyperlink ref="A16" location="fig_g7!A1" display="→"/>
    <hyperlink ref="A18:A19" location="fig_e4!A1" display="→"/>
    <hyperlink ref="A16" location="tab_g6!A1" display="→"/>
    <hyperlink ref="A18" location="fig_g9!A1" display="→"/>
    <hyperlink ref="A19" location="tab_g5!A1" display="→"/>
    <hyperlink ref="A20" location="fig_g10!A1" display="→"/>
    <hyperlink ref="A15" location="fig_g6!A1" display="→"/>
    <hyperlink ref="A7" location="fig_g1!A1" display="→"/>
    <hyperlink ref="A13" location="fig_g4!A1" display="→"/>
    <hyperlink ref="A22" location="fig_g11!A1" display="→"/>
    <hyperlink ref="A17" location="fig_g8!A1" display="→"/>
    <hyperlink ref="A23" location="fig_g12!A1" display="→"/>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4"/>
  <sheetViews>
    <sheetView showGridLines="0" workbookViewId="0"/>
  </sheetViews>
  <sheetFormatPr defaultColWidth="9.28515625" defaultRowHeight="10.8" x14ac:dyDescent="0.25"/>
  <cols>
    <col min="1" max="1" width="18.42578125" customWidth="1"/>
    <col min="3" max="3" width="13" customWidth="1"/>
  </cols>
  <sheetData>
    <row r="1" spans="1:11" ht="13.8" x14ac:dyDescent="0.25">
      <c r="A1" s="8" t="s">
        <v>74</v>
      </c>
      <c r="B1" s="8"/>
      <c r="C1" s="8"/>
      <c r="D1" s="8"/>
      <c r="E1" s="8"/>
      <c r="F1" s="8"/>
      <c r="G1" s="8"/>
      <c r="H1" s="8"/>
      <c r="I1" s="8"/>
      <c r="J1" s="8"/>
      <c r="K1" s="8"/>
    </row>
    <row r="2" spans="1:11" x14ac:dyDescent="0.25">
      <c r="A2" s="24"/>
      <c r="B2" s="24"/>
      <c r="C2" s="24"/>
      <c r="D2" s="24"/>
      <c r="E2" s="24"/>
      <c r="F2" s="24"/>
      <c r="G2" s="24"/>
      <c r="H2" s="24"/>
      <c r="I2" s="24"/>
      <c r="J2" s="24"/>
      <c r="K2" s="23"/>
    </row>
    <row r="20" spans="1:11" x14ac:dyDescent="0.25">
      <c r="A20" s="23"/>
      <c r="B20" s="23"/>
      <c r="C20" s="23"/>
      <c r="D20" s="23"/>
      <c r="E20" s="25"/>
      <c r="F20" s="23"/>
      <c r="G20" s="23"/>
      <c r="H20" s="23"/>
      <c r="I20" s="23"/>
      <c r="J20" s="23"/>
      <c r="K20" s="23"/>
    </row>
    <row r="21" spans="1:11" x14ac:dyDescent="0.25">
      <c r="A21" s="23"/>
      <c r="B21" s="23"/>
      <c r="C21" s="23"/>
    </row>
    <row r="28" spans="1:11" ht="11.4" thickBot="1" x14ac:dyDescent="0.3">
      <c r="A28" s="26" t="s">
        <v>56</v>
      </c>
    </row>
    <row r="29" spans="1:11" ht="11.4" thickBot="1" x14ac:dyDescent="0.3">
      <c r="A29" s="41" t="s">
        <v>10</v>
      </c>
      <c r="B29" s="41" t="s">
        <v>5</v>
      </c>
      <c r="C29" s="41" t="s">
        <v>6</v>
      </c>
      <c r="G29" s="104"/>
      <c r="K29" s="75"/>
    </row>
    <row r="30" spans="1:11" ht="11.4" thickBot="1" x14ac:dyDescent="0.3">
      <c r="A30" s="35" t="s">
        <v>38</v>
      </c>
      <c r="B30" s="93">
        <f>18.2+24</f>
        <v>42.2</v>
      </c>
      <c r="C30" s="93">
        <f>20.5+21.3</f>
        <v>41.8</v>
      </c>
      <c r="K30" s="75"/>
    </row>
    <row r="31" spans="1:11" ht="11.4" thickBot="1" x14ac:dyDescent="0.3">
      <c r="A31" s="35" t="s">
        <v>37</v>
      </c>
      <c r="B31" s="93">
        <f>13.2+23.6</f>
        <v>36.799999999999997</v>
      </c>
      <c r="C31" s="93">
        <f>15.3+21.2</f>
        <v>36.5</v>
      </c>
      <c r="K31" s="75"/>
    </row>
    <row r="32" spans="1:11" ht="11.4" thickBot="1" x14ac:dyDescent="0.3">
      <c r="A32" s="35" t="s">
        <v>36</v>
      </c>
      <c r="B32" s="93">
        <f>14.4+23.4</f>
        <v>37.799999999999997</v>
      </c>
      <c r="C32" s="93">
        <f>17.2+21.2</f>
        <v>38.4</v>
      </c>
      <c r="K32" s="75"/>
    </row>
    <row r="33" spans="1:11" ht="11.4" thickBot="1" x14ac:dyDescent="0.3">
      <c r="A33" s="35" t="s">
        <v>1</v>
      </c>
      <c r="B33" s="93">
        <f>17.6+25.2</f>
        <v>42.8</v>
      </c>
      <c r="C33" s="93">
        <f>21.3+23.5</f>
        <v>44.8</v>
      </c>
      <c r="K33" s="75"/>
    </row>
    <row r="34" spans="1:11" ht="11.4" thickBot="1" x14ac:dyDescent="0.3">
      <c r="A34" s="35" t="s">
        <v>39</v>
      </c>
      <c r="B34" s="93">
        <f>15.7+24.3</f>
        <v>40</v>
      </c>
      <c r="C34" s="93">
        <f>19.1+22.1</f>
        <v>41.2</v>
      </c>
      <c r="K34" s="75"/>
    </row>
    <row r="35" spans="1:11" ht="11.4" thickBot="1" x14ac:dyDescent="0.3">
      <c r="A35" s="35" t="s">
        <v>43</v>
      </c>
      <c r="B35" s="93">
        <f>23.1+25.2</f>
        <v>48.3</v>
      </c>
      <c r="C35" s="93">
        <f>28.7+22.1</f>
        <v>50.8</v>
      </c>
    </row>
    <row r="37" spans="1:11" ht="11.4" thickBot="1" x14ac:dyDescent="0.3">
      <c r="D37" s="71"/>
    </row>
    <row r="38" spans="1:11" ht="11.4" thickBot="1" x14ac:dyDescent="0.3">
      <c r="A38" s="41" t="s">
        <v>11</v>
      </c>
      <c r="B38" s="41" t="s">
        <v>5</v>
      </c>
      <c r="C38" s="41" t="s">
        <v>6</v>
      </c>
    </row>
    <row r="39" spans="1:11" ht="11.4" thickBot="1" x14ac:dyDescent="0.3">
      <c r="A39" s="35" t="s">
        <v>38</v>
      </c>
      <c r="B39" s="93">
        <f>19.5+29.1</f>
        <v>48.6</v>
      </c>
      <c r="C39" s="93">
        <f>30.7+24.3</f>
        <v>55</v>
      </c>
    </row>
    <row r="40" spans="1:11" ht="11.4" thickBot="1" x14ac:dyDescent="0.3">
      <c r="A40" s="35" t="s">
        <v>37</v>
      </c>
      <c r="B40" s="93">
        <f>17.7+30.5</f>
        <v>48.2</v>
      </c>
      <c r="C40" s="93">
        <f>21.8+27.7</f>
        <v>49.5</v>
      </c>
    </row>
    <row r="41" spans="1:11" ht="11.4" thickBot="1" x14ac:dyDescent="0.3">
      <c r="A41" s="35" t="s">
        <v>36</v>
      </c>
      <c r="B41" s="93">
        <f>10.6+28.2</f>
        <v>38.799999999999997</v>
      </c>
      <c r="C41" s="93">
        <f>21.2+27.7</f>
        <v>48.9</v>
      </c>
    </row>
    <row r="42" spans="1:11" ht="11.4" thickBot="1" x14ac:dyDescent="0.3">
      <c r="A42" s="35" t="s">
        <v>1</v>
      </c>
      <c r="B42" s="93">
        <f>12.6+34.3</f>
        <v>46.9</v>
      </c>
      <c r="C42" s="93">
        <f>28.3+23.9</f>
        <v>52.2</v>
      </c>
    </row>
    <row r="43" spans="1:11" ht="11.4" thickBot="1" x14ac:dyDescent="0.3">
      <c r="A43" s="35" t="s">
        <v>39</v>
      </c>
      <c r="B43" s="93">
        <f>12.5+30.5</f>
        <v>43</v>
      </c>
      <c r="C43" s="93">
        <f>23.9+27.2</f>
        <v>51.099999999999994</v>
      </c>
    </row>
    <row r="44" spans="1:11" ht="11.4" thickBot="1" x14ac:dyDescent="0.3">
      <c r="A44" s="35" t="s">
        <v>43</v>
      </c>
      <c r="B44" s="93">
        <f>27.8+31.7</f>
        <v>59.5</v>
      </c>
      <c r="C44" s="93">
        <f>42.4+24.4</f>
        <v>66.8</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1"/>
  <sheetViews>
    <sheetView showGridLines="0" workbookViewId="0">
      <selection activeCell="M31" sqref="M31"/>
    </sheetView>
  </sheetViews>
  <sheetFormatPr defaultColWidth="9.28515625" defaultRowHeight="10.8" x14ac:dyDescent="0.25"/>
  <cols>
    <col min="1" max="1" width="18.7109375" customWidth="1"/>
    <col min="2" max="2" width="13.42578125" customWidth="1"/>
    <col min="3" max="3" width="15.28515625" customWidth="1"/>
    <col min="9" max="9" width="12.7109375" customWidth="1"/>
  </cols>
  <sheetData>
    <row r="1" spans="1:23" ht="20.25" customHeight="1" x14ac:dyDescent="0.25">
      <c r="A1" s="132" t="s">
        <v>62</v>
      </c>
      <c r="B1" s="132"/>
      <c r="C1" s="132"/>
      <c r="D1" s="132"/>
      <c r="E1" s="132"/>
      <c r="F1" s="132"/>
      <c r="G1" s="132"/>
      <c r="H1" s="132"/>
      <c r="I1" s="132"/>
      <c r="J1" s="132"/>
      <c r="K1" s="132"/>
      <c r="L1" s="132"/>
      <c r="M1" s="132"/>
      <c r="N1" s="132"/>
      <c r="O1" s="132"/>
      <c r="P1" s="132"/>
      <c r="Q1" s="132"/>
      <c r="R1" s="132"/>
      <c r="S1" s="132"/>
      <c r="T1" s="132"/>
      <c r="U1" s="132"/>
      <c r="V1" s="132"/>
      <c r="W1" s="132"/>
    </row>
    <row r="2" spans="1:23" ht="14.25" customHeight="1" x14ac:dyDescent="0.25"/>
    <row r="3" spans="1:23" ht="16.5" customHeight="1" x14ac:dyDescent="0.25"/>
    <row r="4" spans="1:23" x14ac:dyDescent="0.25">
      <c r="M4" s="73"/>
    </row>
    <row r="5" spans="1:23" x14ac:dyDescent="0.25">
      <c r="M5" s="73"/>
    </row>
    <row r="6" spans="1:23" x14ac:dyDescent="0.25">
      <c r="M6" s="73"/>
    </row>
    <row r="7" spans="1:23" x14ac:dyDescent="0.25">
      <c r="M7" s="73"/>
    </row>
    <row r="8" spans="1:23" x14ac:dyDescent="0.25">
      <c r="M8" s="78"/>
    </row>
    <row r="9" spans="1:23" x14ac:dyDescent="0.25">
      <c r="M9" s="78"/>
    </row>
    <row r="10" spans="1:23" ht="15" customHeight="1" x14ac:dyDescent="0.25"/>
    <row r="12" spans="1:23" ht="14.25" customHeight="1" x14ac:dyDescent="0.25"/>
    <row r="25" spans="1:7" ht="11.4" thickBot="1" x14ac:dyDescent="0.3"/>
    <row r="26" spans="1:7" ht="60" customHeight="1" thickBot="1" x14ac:dyDescent="0.3">
      <c r="A26" s="94" t="s">
        <v>26</v>
      </c>
      <c r="B26" s="95" t="s">
        <v>44</v>
      </c>
      <c r="C26" s="95" t="s">
        <v>27</v>
      </c>
      <c r="D26" s="95" t="s">
        <v>28</v>
      </c>
      <c r="E26" s="95" t="s">
        <v>29</v>
      </c>
      <c r="F26" s="96"/>
      <c r="G26" s="97"/>
    </row>
    <row r="27" spans="1:7" ht="11.4" thickBot="1" x14ac:dyDescent="0.3">
      <c r="A27" s="35" t="s">
        <v>1</v>
      </c>
      <c r="B27" s="48">
        <v>223</v>
      </c>
      <c r="C27" s="48">
        <v>206</v>
      </c>
      <c r="D27" s="48">
        <v>191</v>
      </c>
      <c r="E27" s="48">
        <v>174</v>
      </c>
    </row>
    <row r="28" spans="1:7" ht="11.4" thickBot="1" x14ac:dyDescent="0.3">
      <c r="A28" s="35" t="s">
        <v>36</v>
      </c>
      <c r="B28" s="48">
        <v>224</v>
      </c>
      <c r="C28" s="48">
        <v>209</v>
      </c>
      <c r="D28" s="48">
        <v>195</v>
      </c>
      <c r="E28" s="48">
        <v>175</v>
      </c>
    </row>
    <row r="29" spans="1:7" ht="11.4" thickBot="1" x14ac:dyDescent="0.3">
      <c r="A29" s="35" t="s">
        <v>37</v>
      </c>
      <c r="B29" s="48">
        <v>226</v>
      </c>
      <c r="C29" s="48">
        <v>208</v>
      </c>
      <c r="D29" s="48">
        <v>194.3</v>
      </c>
      <c r="E29" s="48">
        <v>168</v>
      </c>
    </row>
    <row r="30" spans="1:7" ht="11.4" thickBot="1" x14ac:dyDescent="0.3">
      <c r="A30" s="35" t="s">
        <v>38</v>
      </c>
      <c r="B30" s="48">
        <v>220</v>
      </c>
      <c r="C30" s="48">
        <v>207</v>
      </c>
      <c r="D30" s="48">
        <v>194</v>
      </c>
      <c r="E30" s="48">
        <v>160</v>
      </c>
    </row>
    <row r="31" spans="1:7" ht="11.4" thickBot="1" x14ac:dyDescent="0.3">
      <c r="A31" s="35" t="s">
        <v>43</v>
      </c>
      <c r="B31" s="48">
        <v>216</v>
      </c>
      <c r="C31" s="48">
        <v>198</v>
      </c>
      <c r="D31" s="48">
        <v>187</v>
      </c>
      <c r="E31" s="48">
        <v>161.80000000000001</v>
      </c>
    </row>
    <row r="33" spans="1:5" ht="11.4" thickBot="1" x14ac:dyDescent="0.3"/>
    <row r="34" spans="1:5" ht="51" customHeight="1" thickBot="1" x14ac:dyDescent="0.3">
      <c r="A34" s="94" t="s">
        <v>30</v>
      </c>
      <c r="B34" s="87" t="s">
        <v>31</v>
      </c>
      <c r="C34" s="87" t="s">
        <v>27</v>
      </c>
      <c r="D34" s="87" t="s">
        <v>28</v>
      </c>
      <c r="E34" s="82" t="s">
        <v>29</v>
      </c>
    </row>
    <row r="35" spans="1:5" ht="11.4" thickBot="1" x14ac:dyDescent="0.3">
      <c r="A35" s="35" t="s">
        <v>1</v>
      </c>
      <c r="B35" s="48">
        <v>237</v>
      </c>
      <c r="C35" s="48">
        <v>195</v>
      </c>
      <c r="D35" s="48">
        <v>201</v>
      </c>
      <c r="E35" s="48">
        <v>174.9</v>
      </c>
    </row>
    <row r="36" spans="1:5" ht="11.4" thickBot="1" x14ac:dyDescent="0.3">
      <c r="A36" s="35" t="s">
        <v>36</v>
      </c>
      <c r="B36" s="48">
        <v>237</v>
      </c>
      <c r="C36" s="48">
        <v>201</v>
      </c>
      <c r="D36" s="48">
        <v>203</v>
      </c>
      <c r="E36" s="48">
        <v>178.4</v>
      </c>
    </row>
    <row r="37" spans="1:5" ht="11.4" thickBot="1" x14ac:dyDescent="0.3">
      <c r="A37" s="35" t="s">
        <v>37</v>
      </c>
      <c r="B37" s="48">
        <v>236</v>
      </c>
      <c r="C37" s="48">
        <v>201</v>
      </c>
      <c r="D37" s="48">
        <v>203</v>
      </c>
      <c r="E37" s="48">
        <v>173</v>
      </c>
    </row>
    <row r="38" spans="1:5" ht="11.4" thickBot="1" x14ac:dyDescent="0.3">
      <c r="A38" s="35" t="s">
        <v>38</v>
      </c>
      <c r="B38" s="48">
        <v>237</v>
      </c>
      <c r="C38" s="48">
        <v>194</v>
      </c>
      <c r="D38" s="48">
        <v>204.7</v>
      </c>
      <c r="E38" s="48">
        <v>167.3</v>
      </c>
    </row>
    <row r="39" spans="1:5" ht="11.4" thickBot="1" x14ac:dyDescent="0.3">
      <c r="A39" s="35" t="s">
        <v>43</v>
      </c>
      <c r="B39" s="48">
        <v>225</v>
      </c>
      <c r="C39" s="48">
        <v>190</v>
      </c>
      <c r="D39" s="48">
        <v>193.9</v>
      </c>
      <c r="E39" s="48">
        <v>167.9</v>
      </c>
    </row>
    <row r="41" spans="1:5" x14ac:dyDescent="0.25">
      <c r="A41" t="s">
        <v>56</v>
      </c>
    </row>
  </sheetData>
  <mergeCells count="1">
    <mergeCell ref="A1:W1"/>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36"/>
  <sheetViews>
    <sheetView showGridLines="0" workbookViewId="0">
      <selection activeCell="E26" sqref="E26"/>
    </sheetView>
  </sheetViews>
  <sheetFormatPr defaultColWidth="9.28515625" defaultRowHeight="10.8" x14ac:dyDescent="0.25"/>
  <cols>
    <col min="1" max="1" width="18.7109375" customWidth="1"/>
    <col min="5" max="5" width="15" customWidth="1"/>
  </cols>
  <sheetData>
    <row r="1" spans="1:19" ht="13.8" x14ac:dyDescent="0.25">
      <c r="A1" s="132" t="s">
        <v>75</v>
      </c>
      <c r="B1" s="132"/>
      <c r="C1" s="132"/>
      <c r="D1" s="132"/>
      <c r="E1" s="132"/>
      <c r="F1" s="132"/>
      <c r="G1" s="132"/>
      <c r="H1" s="132"/>
      <c r="I1" s="132"/>
      <c r="J1" s="132"/>
      <c r="K1" s="132"/>
      <c r="L1" s="132"/>
      <c r="M1" s="132"/>
      <c r="N1" s="132"/>
      <c r="O1" s="132"/>
      <c r="P1" s="132"/>
      <c r="Q1" s="132"/>
      <c r="R1" s="132"/>
      <c r="S1" s="132"/>
    </row>
    <row r="2" spans="1:19" ht="24" customHeight="1" x14ac:dyDescent="0.25"/>
    <row r="3" spans="1:19" x14ac:dyDescent="0.25">
      <c r="I3" s="73"/>
    </row>
    <row r="4" spans="1:19" x14ac:dyDescent="0.25">
      <c r="I4" s="73"/>
    </row>
    <row r="5" spans="1:19" x14ac:dyDescent="0.25">
      <c r="I5" s="73"/>
    </row>
    <row r="6" spans="1:19" x14ac:dyDescent="0.25">
      <c r="I6" s="73"/>
    </row>
    <row r="7" spans="1:19" x14ac:dyDescent="0.25">
      <c r="I7" s="78"/>
    </row>
    <row r="8" spans="1:19" ht="15" customHeight="1" x14ac:dyDescent="0.25"/>
    <row r="10" spans="1:19" ht="14.25" customHeight="1" x14ac:dyDescent="0.25"/>
    <row r="21" spans="1:9" ht="11.4" thickBot="1" x14ac:dyDescent="0.3"/>
    <row r="22" spans="1:9" x14ac:dyDescent="0.25">
      <c r="A22" s="134" t="s">
        <v>5</v>
      </c>
      <c r="B22" s="136" t="s">
        <v>44</v>
      </c>
      <c r="C22" s="136" t="s">
        <v>27</v>
      </c>
      <c r="D22" s="136" t="s">
        <v>28</v>
      </c>
      <c r="E22" s="136" t="s">
        <v>29</v>
      </c>
    </row>
    <row r="23" spans="1:9" ht="16.5" customHeight="1" thickBot="1" x14ac:dyDescent="0.3">
      <c r="A23" s="135"/>
      <c r="B23" s="137"/>
      <c r="C23" s="137"/>
      <c r="D23" s="137"/>
      <c r="E23" s="137"/>
    </row>
    <row r="24" spans="1:9" ht="11.4" thickBot="1" x14ac:dyDescent="0.3">
      <c r="A24" s="35" t="s">
        <v>1</v>
      </c>
      <c r="B24" s="48">
        <v>212.2</v>
      </c>
      <c r="C24" s="48">
        <v>190.1</v>
      </c>
      <c r="D24" s="48">
        <v>178.7</v>
      </c>
      <c r="E24" s="48">
        <v>161</v>
      </c>
    </row>
    <row r="25" spans="1:9" ht="11.4" thickBot="1" x14ac:dyDescent="0.3">
      <c r="A25" s="35" t="s">
        <v>36</v>
      </c>
      <c r="B25" s="48">
        <v>216.8</v>
      </c>
      <c r="C25" s="48">
        <v>195.9</v>
      </c>
      <c r="D25" s="48">
        <v>184.5</v>
      </c>
      <c r="E25" s="48">
        <v>163.1</v>
      </c>
      <c r="I25" s="104"/>
    </row>
    <row r="26" spans="1:9" ht="11.4" thickBot="1" x14ac:dyDescent="0.3">
      <c r="A26" s="35" t="s">
        <v>37</v>
      </c>
      <c r="B26" s="48">
        <v>219.8</v>
      </c>
      <c r="C26" s="48">
        <v>198.7</v>
      </c>
      <c r="D26" s="48">
        <v>188.5</v>
      </c>
      <c r="E26" s="48">
        <v>161.80000000000001</v>
      </c>
    </row>
    <row r="27" spans="1:9" ht="11.4" thickBot="1" x14ac:dyDescent="0.3">
      <c r="A27" s="35" t="s">
        <v>38</v>
      </c>
      <c r="B27" s="48">
        <v>215</v>
      </c>
      <c r="C27" s="48">
        <v>191.8</v>
      </c>
      <c r="D27" s="48">
        <v>183.4</v>
      </c>
      <c r="E27" s="48">
        <v>155.19999999999999</v>
      </c>
    </row>
    <row r="28" spans="1:9" ht="11.4" thickBot="1" x14ac:dyDescent="0.3">
      <c r="A28" s="35" t="s">
        <v>43</v>
      </c>
      <c r="B28" s="48">
        <v>205.1</v>
      </c>
      <c r="C28" s="48">
        <v>183</v>
      </c>
      <c r="D28" s="48">
        <v>173.2</v>
      </c>
      <c r="E28" s="48">
        <v>154.69999999999999</v>
      </c>
    </row>
    <row r="29" spans="1:9" ht="11.4" thickBot="1" x14ac:dyDescent="0.3">
      <c r="A29" s="83" t="s">
        <v>6</v>
      </c>
      <c r="B29" s="127"/>
      <c r="C29" s="133"/>
      <c r="D29" s="133"/>
      <c r="E29" s="128"/>
    </row>
    <row r="30" spans="1:9" ht="33" thickBot="1" x14ac:dyDescent="0.3">
      <c r="A30" s="84"/>
      <c r="B30" s="81" t="s">
        <v>31</v>
      </c>
      <c r="C30" s="81" t="s">
        <v>27</v>
      </c>
      <c r="D30" s="81" t="s">
        <v>28</v>
      </c>
      <c r="E30" s="82" t="s">
        <v>29</v>
      </c>
    </row>
    <row r="31" spans="1:9" ht="11.4" thickBot="1" x14ac:dyDescent="0.3">
      <c r="A31" s="35" t="s">
        <v>1</v>
      </c>
      <c r="B31" s="48">
        <v>227.3</v>
      </c>
      <c r="C31" s="48">
        <v>187.7</v>
      </c>
      <c r="D31" s="48">
        <v>194.2</v>
      </c>
      <c r="E31" s="48">
        <v>167.5</v>
      </c>
    </row>
    <row r="32" spans="1:9" ht="11.4" thickBot="1" x14ac:dyDescent="0.3">
      <c r="A32" s="35" t="s">
        <v>36</v>
      </c>
      <c r="B32" s="48">
        <v>235.5</v>
      </c>
      <c r="C32" s="48">
        <v>193.7</v>
      </c>
      <c r="D32" s="48">
        <v>198.5</v>
      </c>
      <c r="E32" s="48">
        <v>170.2</v>
      </c>
    </row>
    <row r="33" spans="1:5" ht="11.4" thickBot="1" x14ac:dyDescent="0.3">
      <c r="A33" s="35" t="s">
        <v>37</v>
      </c>
      <c r="B33" s="48">
        <v>237</v>
      </c>
      <c r="C33" s="48">
        <v>195.1</v>
      </c>
      <c r="D33" s="48">
        <v>203.5</v>
      </c>
      <c r="E33" s="48">
        <v>171.7</v>
      </c>
    </row>
    <row r="34" spans="1:5" ht="11.4" thickBot="1" x14ac:dyDescent="0.3">
      <c r="A34" s="35" t="s">
        <v>38</v>
      </c>
      <c r="B34" s="48">
        <v>232.5</v>
      </c>
      <c r="C34" s="48">
        <v>190.1</v>
      </c>
      <c r="D34" s="48">
        <v>199.6</v>
      </c>
      <c r="E34" s="48">
        <v>164.7</v>
      </c>
    </row>
    <row r="35" spans="1:5" ht="11.4" thickBot="1" x14ac:dyDescent="0.3">
      <c r="A35" s="35" t="s">
        <v>43</v>
      </c>
      <c r="B35" s="48">
        <v>219.5</v>
      </c>
      <c r="C35" s="48">
        <v>181.5</v>
      </c>
      <c r="D35" s="48">
        <v>187</v>
      </c>
      <c r="E35" s="48">
        <v>161.6</v>
      </c>
    </row>
    <row r="36" spans="1:5" x14ac:dyDescent="0.25">
      <c r="A36" t="s">
        <v>56</v>
      </c>
    </row>
  </sheetData>
  <mergeCells count="7">
    <mergeCell ref="A1:S1"/>
    <mergeCell ref="B29:E29"/>
    <mergeCell ref="A22:A23"/>
    <mergeCell ref="B22:B23"/>
    <mergeCell ref="C22:C23"/>
    <mergeCell ref="D22:D23"/>
    <mergeCell ref="E22:E23"/>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53"/>
  <sheetViews>
    <sheetView showGridLines="0" zoomScale="90" zoomScaleNormal="90" workbookViewId="0">
      <selection activeCell="A2" sqref="A2"/>
    </sheetView>
  </sheetViews>
  <sheetFormatPr defaultColWidth="14.85546875" defaultRowHeight="14.4" x14ac:dyDescent="0.3"/>
  <cols>
    <col min="1" max="3" width="14.85546875" style="49"/>
    <col min="4" max="4" width="18.42578125" style="49" customWidth="1"/>
    <col min="5" max="9" width="14.85546875" style="49"/>
    <col min="10" max="10" width="25.140625" style="49" bestFit="1" customWidth="1"/>
    <col min="11" max="16384" width="14.85546875" style="49"/>
  </cols>
  <sheetData>
    <row r="1" spans="1:22" ht="22.5" customHeight="1" x14ac:dyDescent="0.3">
      <c r="A1" s="115" t="s">
        <v>81</v>
      </c>
      <c r="B1" s="115"/>
      <c r="C1" s="115"/>
      <c r="D1" s="115"/>
      <c r="E1" s="115"/>
      <c r="F1" s="115"/>
      <c r="G1" s="115"/>
      <c r="H1" s="115"/>
      <c r="I1" s="115"/>
      <c r="J1" s="115"/>
      <c r="K1" s="115"/>
      <c r="M1" s="102"/>
    </row>
    <row r="5" spans="1:22" x14ac:dyDescent="0.3">
      <c r="G5" s="50"/>
    </row>
    <row r="6" spans="1:22" x14ac:dyDescent="0.3">
      <c r="G6" s="50"/>
    </row>
    <row r="7" spans="1:22" x14ac:dyDescent="0.3">
      <c r="G7" s="50"/>
    </row>
    <row r="8" spans="1:22" x14ac:dyDescent="0.3">
      <c r="G8" s="50"/>
      <c r="Q8" s="50"/>
      <c r="R8" s="50"/>
      <c r="S8" s="50"/>
      <c r="T8" s="50"/>
      <c r="U8" s="50"/>
      <c r="V8" s="50"/>
    </row>
    <row r="9" spans="1:22" x14ac:dyDescent="0.3">
      <c r="G9" s="50"/>
      <c r="Q9" s="50"/>
      <c r="R9" s="50"/>
      <c r="S9" s="50"/>
      <c r="T9" s="50"/>
      <c r="U9" s="50"/>
      <c r="V9" s="50"/>
    </row>
    <row r="10" spans="1:22" x14ac:dyDescent="0.3">
      <c r="G10" s="50"/>
      <c r="Q10" s="50"/>
      <c r="R10" s="50"/>
      <c r="S10" s="50"/>
      <c r="T10" s="50"/>
      <c r="U10" s="50"/>
      <c r="V10" s="50"/>
    </row>
    <row r="11" spans="1:22" x14ac:dyDescent="0.3">
      <c r="G11" s="50"/>
      <c r="Q11" s="50"/>
      <c r="R11" s="50"/>
      <c r="S11" s="50"/>
      <c r="T11" s="50"/>
      <c r="U11" s="50"/>
      <c r="V11" s="50"/>
    </row>
    <row r="12" spans="1:22" x14ac:dyDescent="0.3">
      <c r="G12" s="50"/>
      <c r="Q12" s="50"/>
      <c r="R12" s="50"/>
      <c r="S12" s="50"/>
      <c r="T12" s="50"/>
      <c r="U12" s="50"/>
      <c r="V12" s="50"/>
    </row>
    <row r="13" spans="1:22" x14ac:dyDescent="0.3">
      <c r="Q13" s="50"/>
      <c r="R13" s="50"/>
      <c r="S13" s="50"/>
      <c r="T13" s="50"/>
      <c r="U13" s="50"/>
      <c r="V13" s="50"/>
    </row>
    <row r="14" spans="1:22" x14ac:dyDescent="0.3">
      <c r="Q14" s="50"/>
      <c r="R14" s="50"/>
      <c r="S14" s="50"/>
      <c r="T14" s="50"/>
      <c r="U14" s="50"/>
      <c r="V14" s="50"/>
    </row>
    <row r="15" spans="1:22" x14ac:dyDescent="0.3">
      <c r="G15" s="50"/>
      <c r="Q15" s="50"/>
      <c r="R15" s="50"/>
      <c r="S15" s="50"/>
      <c r="T15" s="50"/>
      <c r="U15" s="50"/>
      <c r="V15" s="50"/>
    </row>
    <row r="16" spans="1:22" x14ac:dyDescent="0.3">
      <c r="G16" s="50"/>
      <c r="Q16" s="50"/>
      <c r="R16" s="50"/>
      <c r="S16" s="50"/>
      <c r="T16" s="50"/>
      <c r="U16" s="50"/>
      <c r="V16" s="50"/>
    </row>
    <row r="17" spans="7:22" x14ac:dyDescent="0.3">
      <c r="G17" s="50"/>
      <c r="Q17" s="50"/>
      <c r="R17" s="50"/>
      <c r="S17" s="50"/>
      <c r="T17" s="50"/>
      <c r="U17" s="50"/>
      <c r="V17" s="50"/>
    </row>
    <row r="18" spans="7:22" x14ac:dyDescent="0.3">
      <c r="G18" s="50"/>
      <c r="Q18" s="50"/>
      <c r="R18" s="50"/>
      <c r="S18" s="50"/>
      <c r="T18" s="50"/>
      <c r="U18" s="50"/>
      <c r="V18" s="50"/>
    </row>
    <row r="19" spans="7:22" x14ac:dyDescent="0.3">
      <c r="G19" s="50"/>
      <c r="Q19" s="50"/>
      <c r="R19" s="50"/>
      <c r="S19" s="50"/>
      <c r="T19" s="50"/>
      <c r="U19" s="50"/>
      <c r="V19" s="50"/>
    </row>
    <row r="20" spans="7:22" x14ac:dyDescent="0.3">
      <c r="G20" s="50"/>
      <c r="Q20" s="50"/>
      <c r="R20" s="50"/>
      <c r="S20" s="50"/>
      <c r="T20" s="50"/>
      <c r="U20" s="50"/>
      <c r="V20" s="50"/>
    </row>
    <row r="21" spans="7:22" x14ac:dyDescent="0.3">
      <c r="G21" s="50"/>
      <c r="Q21" s="50"/>
      <c r="R21" s="50"/>
      <c r="S21" s="50"/>
      <c r="T21" s="50"/>
      <c r="U21" s="50"/>
      <c r="V21" s="50"/>
    </row>
    <row r="22" spans="7:22" x14ac:dyDescent="0.3">
      <c r="G22" s="50"/>
      <c r="Q22" s="50"/>
      <c r="R22" s="50"/>
      <c r="S22" s="50"/>
      <c r="T22" s="50"/>
      <c r="U22" s="50"/>
      <c r="V22" s="50"/>
    </row>
    <row r="23" spans="7:22" x14ac:dyDescent="0.3">
      <c r="Q23" s="50"/>
      <c r="R23" s="50"/>
      <c r="S23" s="50"/>
      <c r="T23" s="50"/>
      <c r="U23" s="50"/>
      <c r="V23" s="50"/>
    </row>
    <row r="24" spans="7:22" x14ac:dyDescent="0.3">
      <c r="Q24" s="50"/>
      <c r="R24" s="50"/>
      <c r="S24" s="50"/>
      <c r="T24" s="50"/>
      <c r="U24" s="50"/>
      <c r="V24" s="50"/>
    </row>
    <row r="25" spans="7:22" x14ac:dyDescent="0.3">
      <c r="G25" s="50"/>
      <c r="Q25" s="50"/>
      <c r="R25" s="50"/>
      <c r="S25" s="50"/>
      <c r="T25" s="50"/>
      <c r="U25" s="50"/>
      <c r="V25" s="50"/>
    </row>
    <row r="26" spans="7:22" x14ac:dyDescent="0.3">
      <c r="G26" s="50"/>
      <c r="Q26" s="50"/>
      <c r="R26" s="50"/>
      <c r="S26" s="50"/>
      <c r="T26" s="50"/>
      <c r="U26" s="50"/>
      <c r="V26" s="50"/>
    </row>
    <row r="27" spans="7:22" x14ac:dyDescent="0.3">
      <c r="G27" s="50"/>
      <c r="Q27" s="50"/>
      <c r="R27" s="50"/>
      <c r="S27" s="50"/>
      <c r="T27" s="50"/>
      <c r="U27" s="50"/>
      <c r="V27" s="50"/>
    </row>
    <row r="28" spans="7:22" x14ac:dyDescent="0.3">
      <c r="G28" s="50"/>
      <c r="Q28" s="50"/>
      <c r="R28" s="50"/>
      <c r="S28" s="50"/>
      <c r="T28" s="50"/>
      <c r="U28" s="50"/>
      <c r="V28" s="50"/>
    </row>
    <row r="29" spans="7:22" x14ac:dyDescent="0.3">
      <c r="G29" s="50"/>
      <c r="Q29" s="50"/>
      <c r="R29" s="50"/>
      <c r="S29" s="50"/>
      <c r="T29" s="50"/>
      <c r="U29" s="50"/>
      <c r="V29" s="50"/>
    </row>
    <row r="30" spans="7:22" x14ac:dyDescent="0.3">
      <c r="G30" s="50"/>
      <c r="Q30" s="50"/>
      <c r="R30" s="50"/>
      <c r="S30" s="50"/>
      <c r="T30" s="50"/>
      <c r="U30" s="50"/>
      <c r="V30" s="50"/>
    </row>
    <row r="31" spans="7:22" x14ac:dyDescent="0.3">
      <c r="G31" s="50"/>
      <c r="Q31" s="50"/>
      <c r="R31" s="50"/>
      <c r="S31" s="50"/>
      <c r="T31" s="50"/>
      <c r="U31" s="50"/>
      <c r="V31" s="50"/>
    </row>
    <row r="32" spans="7:22" x14ac:dyDescent="0.3">
      <c r="G32" s="50"/>
      <c r="Q32" s="50"/>
      <c r="R32" s="50"/>
      <c r="S32" s="50"/>
      <c r="T32" s="50"/>
      <c r="U32" s="50"/>
      <c r="V32" s="50"/>
    </row>
    <row r="33" spans="1:22" x14ac:dyDescent="0.3">
      <c r="Q33" s="50"/>
      <c r="R33" s="50"/>
      <c r="S33" s="50"/>
      <c r="T33" s="50"/>
      <c r="U33" s="50"/>
      <c r="V33" s="50"/>
    </row>
    <row r="34" spans="1:22" x14ac:dyDescent="0.3">
      <c r="Q34" s="50"/>
      <c r="R34" s="50"/>
      <c r="S34" s="50"/>
      <c r="T34" s="50"/>
      <c r="U34" s="50"/>
      <c r="V34" s="50"/>
    </row>
    <row r="35" spans="1:22" x14ac:dyDescent="0.3">
      <c r="G35" s="50"/>
      <c r="Q35" s="50"/>
      <c r="R35" s="50"/>
      <c r="S35" s="50"/>
      <c r="T35" s="50"/>
      <c r="U35" s="50"/>
      <c r="V35" s="50"/>
    </row>
    <row r="36" spans="1:22" x14ac:dyDescent="0.3">
      <c r="G36" s="50"/>
      <c r="Q36" s="50"/>
      <c r="R36" s="50"/>
      <c r="S36" s="50"/>
      <c r="T36" s="50"/>
      <c r="U36" s="50"/>
      <c r="V36" s="50"/>
    </row>
    <row r="38" spans="1:22" x14ac:dyDescent="0.3">
      <c r="A38" s="26" t="s">
        <v>56</v>
      </c>
    </row>
    <row r="40" spans="1:22" ht="15" thickBot="1" x14ac:dyDescent="0.35"/>
    <row r="41" spans="1:22" ht="33.6" thickBot="1" x14ac:dyDescent="0.35">
      <c r="B41" s="51" t="s">
        <v>35</v>
      </c>
      <c r="C41" s="65"/>
      <c r="D41" s="51" t="s">
        <v>15</v>
      </c>
      <c r="E41" s="51"/>
      <c r="F41" s="51"/>
    </row>
    <row r="42" spans="1:22" ht="15" thickBot="1" x14ac:dyDescent="0.35">
      <c r="B42" s="68"/>
      <c r="C42" s="69"/>
      <c r="D42" s="64" t="s">
        <v>68</v>
      </c>
      <c r="E42" s="64" t="s">
        <v>69</v>
      </c>
      <c r="F42" s="64" t="s">
        <v>70</v>
      </c>
    </row>
    <row r="43" spans="1:22" ht="22.8" thickBot="1" x14ac:dyDescent="0.35">
      <c r="B43" s="131" t="s">
        <v>63</v>
      </c>
      <c r="C43" s="35" t="s">
        <v>38</v>
      </c>
      <c r="D43" s="100">
        <v>-9.1</v>
      </c>
      <c r="E43" s="100">
        <v>36.9</v>
      </c>
      <c r="F43" s="100">
        <v>54.1</v>
      </c>
      <c r="H43" s="131" t="s">
        <v>65</v>
      </c>
      <c r="I43" s="41" t="s">
        <v>38</v>
      </c>
      <c r="J43" s="101">
        <v>-16</v>
      </c>
      <c r="K43" s="101">
        <v>42.1</v>
      </c>
      <c r="L43" s="101">
        <v>41.8</v>
      </c>
    </row>
    <row r="44" spans="1:22" ht="15" thickBot="1" x14ac:dyDescent="0.35">
      <c r="B44" s="129"/>
      <c r="C44" s="35" t="s">
        <v>37</v>
      </c>
      <c r="D44" s="100">
        <v>-8.6999999999999993</v>
      </c>
      <c r="E44" s="100">
        <v>36.200000000000003</v>
      </c>
      <c r="F44" s="100">
        <v>55.1</v>
      </c>
      <c r="H44" s="129"/>
      <c r="I44" s="35" t="s">
        <v>37</v>
      </c>
      <c r="J44" s="100">
        <v>-13.4</v>
      </c>
      <c r="K44" s="100">
        <v>39.700000000000003</v>
      </c>
      <c r="L44" s="100">
        <v>46.9</v>
      </c>
    </row>
    <row r="45" spans="1:22" ht="15" thickBot="1" x14ac:dyDescent="0.35">
      <c r="B45" s="129"/>
      <c r="C45" s="35" t="s">
        <v>36</v>
      </c>
      <c r="D45" s="100">
        <v>-7.9</v>
      </c>
      <c r="E45" s="100">
        <v>31.6</v>
      </c>
      <c r="F45" s="100">
        <v>60.5</v>
      </c>
      <c r="H45" s="129"/>
      <c r="I45" s="35" t="s">
        <v>36</v>
      </c>
      <c r="J45" s="100">
        <v>-11.3</v>
      </c>
      <c r="K45" s="100">
        <v>37.1</v>
      </c>
      <c r="L45" s="100">
        <v>51.6</v>
      </c>
    </row>
    <row r="46" spans="1:22" ht="15" thickBot="1" x14ac:dyDescent="0.35">
      <c r="B46" s="129"/>
      <c r="C46" s="35" t="s">
        <v>1</v>
      </c>
      <c r="D46" s="100">
        <v>-7.3</v>
      </c>
      <c r="E46" s="100">
        <v>35.799999999999997</v>
      </c>
      <c r="F46" s="100">
        <v>57</v>
      </c>
      <c r="H46" s="129"/>
      <c r="I46" s="35" t="s">
        <v>1</v>
      </c>
      <c r="J46" s="100">
        <v>-10.3</v>
      </c>
      <c r="K46" s="100">
        <v>39.1</v>
      </c>
      <c r="L46" s="100">
        <v>50.6</v>
      </c>
    </row>
    <row r="47" spans="1:22" ht="15" thickBot="1" x14ac:dyDescent="0.35">
      <c r="B47" s="130"/>
      <c r="C47" s="35" t="s">
        <v>43</v>
      </c>
      <c r="D47" s="100">
        <v>-10.9</v>
      </c>
      <c r="E47" s="100">
        <v>38.1</v>
      </c>
      <c r="F47" s="100">
        <v>51.1</v>
      </c>
      <c r="H47" s="130"/>
      <c r="I47" s="35" t="s">
        <v>43</v>
      </c>
      <c r="J47" s="100">
        <v>-16</v>
      </c>
      <c r="K47" s="100">
        <v>40.799999999999997</v>
      </c>
      <c r="L47" s="100">
        <v>43.2</v>
      </c>
    </row>
    <row r="48" spans="1:22" ht="15" thickBot="1" x14ac:dyDescent="0.35">
      <c r="B48" s="39"/>
      <c r="C48" s="39"/>
      <c r="D48" s="39"/>
      <c r="E48" s="39"/>
      <c r="F48" s="39"/>
    </row>
    <row r="49" spans="2:12" ht="22.8" thickBot="1" x14ac:dyDescent="0.35">
      <c r="B49" s="131" t="s">
        <v>64</v>
      </c>
      <c r="C49" s="41" t="s">
        <v>38</v>
      </c>
      <c r="D49" s="101">
        <v>-11.7</v>
      </c>
      <c r="E49" s="101">
        <v>31.6</v>
      </c>
      <c r="F49" s="101">
        <v>56.6</v>
      </c>
      <c r="H49" s="131" t="s">
        <v>66</v>
      </c>
      <c r="I49" s="41" t="s">
        <v>38</v>
      </c>
      <c r="J49" s="101">
        <v>-14.1</v>
      </c>
      <c r="K49" s="101">
        <v>42.3</v>
      </c>
      <c r="L49" s="101">
        <v>43.5</v>
      </c>
    </row>
    <row r="50" spans="2:12" ht="15" thickBot="1" x14ac:dyDescent="0.35">
      <c r="B50" s="129"/>
      <c r="C50" s="35" t="s">
        <v>37</v>
      </c>
      <c r="D50" s="100">
        <v>-6.8</v>
      </c>
      <c r="E50" s="100">
        <v>31.8</v>
      </c>
      <c r="F50" s="100">
        <v>61.4</v>
      </c>
      <c r="H50" s="129"/>
      <c r="I50" s="35" t="s">
        <v>37</v>
      </c>
      <c r="J50" s="100">
        <v>-11.2</v>
      </c>
      <c r="K50" s="100">
        <v>44</v>
      </c>
      <c r="L50" s="100">
        <v>44.9</v>
      </c>
    </row>
    <row r="51" spans="2:12" ht="15" thickBot="1" x14ac:dyDescent="0.35">
      <c r="B51" s="129"/>
      <c r="C51" s="35" t="s">
        <v>36</v>
      </c>
      <c r="D51" s="100">
        <v>-6.1</v>
      </c>
      <c r="E51" s="100">
        <v>29.1</v>
      </c>
      <c r="F51" s="100">
        <v>64.8</v>
      </c>
      <c r="H51" s="129"/>
      <c r="I51" s="35" t="s">
        <v>36</v>
      </c>
      <c r="J51" s="100">
        <v>-10.6</v>
      </c>
      <c r="K51" s="100">
        <v>40.6</v>
      </c>
      <c r="L51" s="100">
        <v>48.8</v>
      </c>
    </row>
    <row r="52" spans="2:12" ht="15" thickBot="1" x14ac:dyDescent="0.35">
      <c r="B52" s="129"/>
      <c r="C52" s="35" t="s">
        <v>1</v>
      </c>
      <c r="D52" s="100">
        <v>-6.9</v>
      </c>
      <c r="E52" s="100">
        <v>29.2</v>
      </c>
      <c r="F52" s="100">
        <v>63.8</v>
      </c>
      <c r="H52" s="129"/>
      <c r="I52" s="35" t="s">
        <v>1</v>
      </c>
      <c r="J52" s="100">
        <v>-10.3</v>
      </c>
      <c r="K52" s="100">
        <v>44.1</v>
      </c>
      <c r="L52" s="100">
        <v>45.6</v>
      </c>
    </row>
    <row r="53" spans="2:12" ht="15" thickBot="1" x14ac:dyDescent="0.35">
      <c r="B53" s="130"/>
      <c r="C53" s="35" t="s">
        <v>43</v>
      </c>
      <c r="D53" s="100">
        <v>-9.3000000000000007</v>
      </c>
      <c r="E53" s="100">
        <v>33.799999999999997</v>
      </c>
      <c r="F53" s="100">
        <v>56.9</v>
      </c>
      <c r="H53" s="130"/>
      <c r="I53" s="35" t="s">
        <v>43</v>
      </c>
      <c r="J53" s="100">
        <v>-15</v>
      </c>
      <c r="K53" s="100">
        <v>42.8</v>
      </c>
      <c r="L53" s="100">
        <v>42.2</v>
      </c>
    </row>
  </sheetData>
  <mergeCells count="4">
    <mergeCell ref="H49:H53"/>
    <mergeCell ref="B43:B47"/>
    <mergeCell ref="B49:B53"/>
    <mergeCell ref="H43:H4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77"/>
  <sheetViews>
    <sheetView showGridLines="0" zoomScale="90" zoomScaleNormal="90" workbookViewId="0"/>
  </sheetViews>
  <sheetFormatPr defaultColWidth="14.85546875" defaultRowHeight="14.4" x14ac:dyDescent="0.3"/>
  <cols>
    <col min="1" max="3" width="14.85546875" style="49"/>
    <col min="4" max="4" width="18.42578125" style="49" customWidth="1"/>
    <col min="5" max="9" width="14.85546875" style="49"/>
    <col min="10" max="10" width="25.140625" style="49" bestFit="1" customWidth="1"/>
    <col min="11" max="16384" width="14.85546875" style="49"/>
  </cols>
  <sheetData>
    <row r="1" spans="1:22" ht="22.5" customHeight="1" x14ac:dyDescent="0.3">
      <c r="A1" s="72" t="s">
        <v>77</v>
      </c>
      <c r="B1" s="72"/>
      <c r="C1" s="72"/>
      <c r="D1" s="72"/>
      <c r="E1" s="72"/>
      <c r="F1" s="72"/>
      <c r="G1" s="72"/>
      <c r="H1" s="72"/>
      <c r="I1" s="72"/>
      <c r="J1" s="72"/>
      <c r="K1" s="72"/>
    </row>
    <row r="5" spans="1:22" x14ac:dyDescent="0.3">
      <c r="G5" s="50"/>
    </row>
    <row r="6" spans="1:22" x14ac:dyDescent="0.3">
      <c r="G6" s="50"/>
    </row>
    <row r="7" spans="1:22" x14ac:dyDescent="0.3">
      <c r="G7" s="50"/>
    </row>
    <row r="8" spans="1:22" x14ac:dyDescent="0.3">
      <c r="G8" s="50"/>
      <c r="Q8" s="50"/>
      <c r="R8" s="50"/>
      <c r="S8" s="50"/>
      <c r="T8" s="50"/>
      <c r="U8" s="50"/>
      <c r="V8" s="50"/>
    </row>
    <row r="9" spans="1:22" x14ac:dyDescent="0.3">
      <c r="G9" s="50"/>
      <c r="Q9" s="50"/>
      <c r="R9" s="50"/>
      <c r="S9" s="50"/>
      <c r="T9" s="50"/>
      <c r="U9" s="50"/>
      <c r="V9" s="50"/>
    </row>
    <row r="10" spans="1:22" x14ac:dyDescent="0.3">
      <c r="G10" s="50"/>
      <c r="Q10" s="50"/>
      <c r="R10" s="50"/>
      <c r="S10" s="50"/>
      <c r="T10" s="50"/>
      <c r="U10" s="50"/>
      <c r="V10" s="50"/>
    </row>
    <row r="11" spans="1:22" x14ac:dyDescent="0.3">
      <c r="G11" s="50"/>
      <c r="Q11" s="50"/>
      <c r="R11" s="50"/>
      <c r="S11" s="50"/>
      <c r="T11" s="50"/>
      <c r="U11" s="50"/>
      <c r="V11" s="50"/>
    </row>
    <row r="12" spans="1:22" x14ac:dyDescent="0.3">
      <c r="G12" s="50"/>
      <c r="Q12" s="50"/>
      <c r="R12" s="50"/>
      <c r="S12" s="50"/>
      <c r="T12" s="50"/>
      <c r="U12" s="50"/>
      <c r="V12" s="50"/>
    </row>
    <row r="13" spans="1:22" x14ac:dyDescent="0.3">
      <c r="Q13" s="50"/>
      <c r="R13" s="50"/>
      <c r="S13" s="50"/>
      <c r="T13" s="50"/>
      <c r="U13" s="50"/>
      <c r="V13" s="50"/>
    </row>
    <row r="14" spans="1:22" x14ac:dyDescent="0.3">
      <c r="Q14" s="50"/>
      <c r="R14" s="50"/>
      <c r="S14" s="50"/>
      <c r="T14" s="50"/>
      <c r="U14" s="50"/>
      <c r="V14" s="50"/>
    </row>
    <row r="15" spans="1:22" x14ac:dyDescent="0.3">
      <c r="G15" s="50"/>
      <c r="Q15" s="50"/>
      <c r="R15" s="50"/>
      <c r="S15" s="50"/>
      <c r="T15" s="50"/>
      <c r="U15" s="50"/>
      <c r="V15" s="50"/>
    </row>
    <row r="16" spans="1:22" x14ac:dyDescent="0.3">
      <c r="G16" s="50"/>
      <c r="Q16" s="50"/>
      <c r="R16" s="50"/>
      <c r="S16" s="50"/>
      <c r="T16" s="50"/>
      <c r="U16" s="50"/>
      <c r="V16" s="50"/>
    </row>
    <row r="17" spans="7:22" x14ac:dyDescent="0.3">
      <c r="G17" s="50"/>
      <c r="Q17" s="50"/>
      <c r="R17" s="50"/>
      <c r="S17" s="50"/>
      <c r="T17" s="50"/>
      <c r="U17" s="50"/>
      <c r="V17" s="50"/>
    </row>
    <row r="18" spans="7:22" x14ac:dyDescent="0.3">
      <c r="G18" s="50"/>
      <c r="Q18" s="50"/>
      <c r="R18" s="50"/>
      <c r="S18" s="50"/>
      <c r="T18" s="50"/>
      <c r="U18" s="50"/>
      <c r="V18" s="50"/>
    </row>
    <row r="19" spans="7:22" x14ac:dyDescent="0.3">
      <c r="G19" s="50"/>
      <c r="Q19" s="50"/>
      <c r="R19" s="50"/>
      <c r="S19" s="50"/>
      <c r="T19" s="50"/>
      <c r="U19" s="50"/>
      <c r="V19" s="50"/>
    </row>
    <row r="20" spans="7:22" x14ac:dyDescent="0.3">
      <c r="G20" s="50"/>
      <c r="Q20" s="50"/>
      <c r="R20" s="50"/>
      <c r="S20" s="50"/>
      <c r="T20" s="50"/>
      <c r="U20" s="50"/>
      <c r="V20" s="50"/>
    </row>
    <row r="21" spans="7:22" x14ac:dyDescent="0.3">
      <c r="G21" s="50"/>
      <c r="Q21" s="50"/>
      <c r="R21" s="50"/>
      <c r="S21" s="50"/>
      <c r="T21" s="50"/>
      <c r="U21" s="50"/>
      <c r="V21" s="50"/>
    </row>
    <row r="22" spans="7:22" x14ac:dyDescent="0.3">
      <c r="G22" s="50"/>
      <c r="Q22" s="50"/>
      <c r="R22" s="50"/>
      <c r="S22" s="50"/>
      <c r="T22" s="50"/>
      <c r="U22" s="50"/>
      <c r="V22" s="50"/>
    </row>
    <row r="23" spans="7:22" x14ac:dyDescent="0.3">
      <c r="Q23" s="50"/>
      <c r="R23" s="50"/>
      <c r="S23" s="50"/>
      <c r="T23" s="50"/>
      <c r="U23" s="50"/>
      <c r="V23" s="50"/>
    </row>
    <row r="24" spans="7:22" x14ac:dyDescent="0.3">
      <c r="Q24" s="50"/>
      <c r="R24" s="50"/>
      <c r="S24" s="50"/>
      <c r="T24" s="50"/>
      <c r="U24" s="50"/>
      <c r="V24" s="50"/>
    </row>
    <row r="25" spans="7:22" x14ac:dyDescent="0.3">
      <c r="G25" s="50"/>
      <c r="Q25" s="50"/>
      <c r="R25" s="50"/>
      <c r="S25" s="50"/>
      <c r="T25" s="50"/>
      <c r="U25" s="50"/>
      <c r="V25" s="50"/>
    </row>
    <row r="26" spans="7:22" x14ac:dyDescent="0.3">
      <c r="G26" s="50"/>
      <c r="Q26" s="50"/>
      <c r="R26" s="50"/>
      <c r="S26" s="50"/>
      <c r="T26" s="50"/>
      <c r="U26" s="50"/>
      <c r="V26" s="50"/>
    </row>
    <row r="27" spans="7:22" x14ac:dyDescent="0.3">
      <c r="G27" s="50"/>
      <c r="Q27" s="50"/>
      <c r="R27" s="50"/>
      <c r="S27" s="50"/>
      <c r="T27" s="50"/>
      <c r="U27" s="50"/>
      <c r="V27" s="50"/>
    </row>
    <row r="28" spans="7:22" x14ac:dyDescent="0.3">
      <c r="G28" s="50"/>
      <c r="Q28" s="50"/>
      <c r="R28" s="50"/>
      <c r="S28" s="50"/>
      <c r="T28" s="50"/>
      <c r="U28" s="50"/>
      <c r="V28" s="50"/>
    </row>
    <row r="29" spans="7:22" x14ac:dyDescent="0.3">
      <c r="G29" s="50"/>
      <c r="Q29" s="50"/>
      <c r="R29" s="50"/>
      <c r="S29" s="50"/>
      <c r="T29" s="50"/>
      <c r="U29" s="50"/>
      <c r="V29" s="50"/>
    </row>
    <row r="30" spans="7:22" x14ac:dyDescent="0.3">
      <c r="G30" s="50"/>
      <c r="Q30" s="50"/>
      <c r="R30" s="50"/>
      <c r="S30" s="50"/>
      <c r="T30" s="50"/>
      <c r="U30" s="50"/>
      <c r="V30" s="50"/>
    </row>
    <row r="31" spans="7:22" x14ac:dyDescent="0.3">
      <c r="G31" s="50"/>
      <c r="Q31" s="50"/>
      <c r="R31" s="50"/>
      <c r="S31" s="50"/>
      <c r="T31" s="50"/>
      <c r="U31" s="50"/>
      <c r="V31" s="50"/>
    </row>
    <row r="32" spans="7:22" x14ac:dyDescent="0.3">
      <c r="G32" s="50"/>
      <c r="Q32" s="50"/>
      <c r="R32" s="50"/>
      <c r="S32" s="50"/>
      <c r="T32" s="50"/>
      <c r="U32" s="50"/>
      <c r="V32" s="50"/>
    </row>
    <row r="33" spans="1:22" x14ac:dyDescent="0.3">
      <c r="Q33" s="50"/>
      <c r="R33" s="50"/>
      <c r="S33" s="50"/>
      <c r="T33" s="50"/>
      <c r="U33" s="50"/>
      <c r="V33" s="50"/>
    </row>
    <row r="34" spans="1:22" x14ac:dyDescent="0.3">
      <c r="Q34" s="50"/>
      <c r="R34" s="50"/>
      <c r="S34" s="50"/>
      <c r="T34" s="50"/>
      <c r="U34" s="50"/>
      <c r="V34" s="50"/>
    </row>
    <row r="35" spans="1:22" x14ac:dyDescent="0.3">
      <c r="G35" s="50"/>
      <c r="Q35" s="50"/>
      <c r="R35" s="50"/>
      <c r="S35" s="50"/>
      <c r="T35" s="50"/>
      <c r="U35" s="50"/>
      <c r="V35" s="50"/>
    </row>
    <row r="36" spans="1:22" x14ac:dyDescent="0.3">
      <c r="G36" s="50"/>
      <c r="Q36" s="50"/>
      <c r="R36" s="50"/>
      <c r="S36" s="50"/>
      <c r="T36" s="50"/>
      <c r="U36" s="50"/>
      <c r="V36" s="50"/>
    </row>
    <row r="37" spans="1:22" x14ac:dyDescent="0.3">
      <c r="G37" s="50"/>
      <c r="Q37" s="50"/>
      <c r="R37" s="50"/>
      <c r="S37" s="50"/>
      <c r="T37" s="50"/>
      <c r="U37" s="50"/>
      <c r="V37" s="50"/>
    </row>
    <row r="38" spans="1:22" x14ac:dyDescent="0.3">
      <c r="G38" s="50"/>
      <c r="Q38" s="50"/>
      <c r="R38" s="50"/>
      <c r="S38" s="50"/>
      <c r="T38" s="50"/>
      <c r="U38" s="50"/>
      <c r="V38" s="50"/>
    </row>
    <row r="39" spans="1:22" x14ac:dyDescent="0.3">
      <c r="G39" s="50"/>
      <c r="Q39" s="50"/>
      <c r="R39" s="50"/>
      <c r="S39" s="50"/>
      <c r="T39" s="50"/>
      <c r="U39" s="50"/>
      <c r="V39" s="50"/>
    </row>
    <row r="40" spans="1:22" x14ac:dyDescent="0.3">
      <c r="G40" s="50"/>
    </row>
    <row r="41" spans="1:22" x14ac:dyDescent="0.3">
      <c r="G41" s="50"/>
    </row>
    <row r="42" spans="1:22" x14ac:dyDescent="0.3">
      <c r="G42" s="50"/>
    </row>
    <row r="45" spans="1:22" x14ac:dyDescent="0.3">
      <c r="A45" s="26" t="s">
        <v>56</v>
      </c>
    </row>
    <row r="46" spans="1:22" ht="15" thickBot="1" x14ac:dyDescent="0.35"/>
    <row r="47" spans="1:22" ht="22.95" customHeight="1" thickBot="1" x14ac:dyDescent="0.35">
      <c r="B47" s="80"/>
      <c r="C47" s="64"/>
      <c r="D47" s="98" t="s">
        <v>32</v>
      </c>
      <c r="F47" s="113"/>
      <c r="H47" s="80"/>
      <c r="I47" s="64"/>
      <c r="J47" s="98" t="s">
        <v>34</v>
      </c>
      <c r="L47" s="114"/>
    </row>
    <row r="48" spans="1:22" ht="15" customHeight="1" thickBot="1" x14ac:dyDescent="0.35">
      <c r="B48" s="138" t="s">
        <v>46</v>
      </c>
      <c r="C48" s="35" t="s">
        <v>1</v>
      </c>
      <c r="D48" s="76">
        <f>5.3+13.6</f>
        <v>18.899999999999999</v>
      </c>
      <c r="F48" s="50"/>
      <c r="H48" s="138" t="s">
        <v>45</v>
      </c>
      <c r="I48" s="35" t="s">
        <v>1</v>
      </c>
      <c r="J48" s="76">
        <f>2.7+8.4</f>
        <v>11.100000000000001</v>
      </c>
    </row>
    <row r="49" spans="2:22" ht="15" thickBot="1" x14ac:dyDescent="0.35">
      <c r="B49" s="138"/>
      <c r="C49" s="35" t="s">
        <v>36</v>
      </c>
      <c r="D49" s="76">
        <f>4.3+10.9</f>
        <v>15.2</v>
      </c>
      <c r="F49" s="50"/>
      <c r="H49" s="138"/>
      <c r="I49" s="35" t="s">
        <v>36</v>
      </c>
      <c r="J49" s="76">
        <f>2.1+5.4</f>
        <v>7.5</v>
      </c>
    </row>
    <row r="50" spans="2:22" ht="15" thickBot="1" x14ac:dyDescent="0.35">
      <c r="B50" s="138"/>
      <c r="C50" s="35" t="s">
        <v>37</v>
      </c>
      <c r="D50" s="76">
        <f>2.8+9.9</f>
        <v>12.7</v>
      </c>
      <c r="F50" s="50"/>
      <c r="H50" s="138"/>
      <c r="I50" s="35" t="s">
        <v>37</v>
      </c>
      <c r="J50" s="76">
        <f>1.1+4.8</f>
        <v>5.9</v>
      </c>
      <c r="Q50" s="50"/>
      <c r="R50" s="50"/>
      <c r="S50" s="50"/>
      <c r="T50" s="50"/>
      <c r="U50" s="50"/>
      <c r="V50" s="50"/>
    </row>
    <row r="51" spans="2:22" ht="22.8" thickBot="1" x14ac:dyDescent="0.35">
      <c r="B51" s="138"/>
      <c r="C51" s="35" t="s">
        <v>38</v>
      </c>
      <c r="D51" s="76">
        <f>5.4+11.4</f>
        <v>16.8</v>
      </c>
      <c r="F51" s="50"/>
      <c r="H51" s="138"/>
      <c r="I51" s="35" t="s">
        <v>38</v>
      </c>
      <c r="J51" s="76">
        <f>3.2+6</f>
        <v>9.1999999999999993</v>
      </c>
      <c r="Q51" s="50"/>
      <c r="R51" s="50"/>
      <c r="S51" s="50"/>
      <c r="T51" s="50"/>
      <c r="U51" s="50"/>
      <c r="V51" s="50"/>
    </row>
    <row r="52" spans="2:22" ht="15" thickBot="1" x14ac:dyDescent="0.35">
      <c r="B52" s="138"/>
      <c r="C52" s="35" t="s">
        <v>39</v>
      </c>
      <c r="D52" s="76">
        <f>4.9+12.4</f>
        <v>17.3</v>
      </c>
      <c r="F52" s="50"/>
      <c r="H52" s="138"/>
      <c r="I52" s="35" t="s">
        <v>39</v>
      </c>
      <c r="J52" s="76">
        <f>2.5+6.7</f>
        <v>9.1999999999999993</v>
      </c>
      <c r="Q52" s="50"/>
      <c r="R52" s="50"/>
      <c r="S52" s="50"/>
      <c r="T52" s="50"/>
      <c r="U52" s="50"/>
      <c r="V52" s="50"/>
    </row>
    <row r="53" spans="2:22" ht="15" thickBot="1" x14ac:dyDescent="0.35">
      <c r="B53" s="139"/>
      <c r="C53" s="35" t="s">
        <v>43</v>
      </c>
      <c r="D53" s="76">
        <f>9.1+17.3</f>
        <v>26.4</v>
      </c>
      <c r="F53" s="50"/>
      <c r="H53" s="139"/>
      <c r="I53" s="35" t="s">
        <v>43</v>
      </c>
      <c r="J53" s="76">
        <f>7.4+12.1</f>
        <v>19.5</v>
      </c>
      <c r="Q53" s="50"/>
      <c r="R53" s="50"/>
      <c r="S53" s="50"/>
      <c r="T53" s="50"/>
      <c r="U53" s="50"/>
      <c r="V53" s="50"/>
    </row>
    <row r="54" spans="2:22" ht="15" thickBot="1" x14ac:dyDescent="0.35">
      <c r="Q54" s="50"/>
      <c r="R54" s="50"/>
      <c r="S54" s="50"/>
      <c r="T54" s="50"/>
      <c r="U54" s="50"/>
      <c r="V54" s="50"/>
    </row>
    <row r="55" spans="2:22" ht="22.8" thickBot="1" x14ac:dyDescent="0.35">
      <c r="B55" s="80"/>
      <c r="C55" s="64"/>
      <c r="D55" s="98" t="s">
        <v>32</v>
      </c>
      <c r="H55" s="80"/>
      <c r="I55" s="64"/>
      <c r="J55" s="98" t="s">
        <v>34</v>
      </c>
      <c r="Q55" s="50"/>
      <c r="R55" s="50"/>
      <c r="S55" s="50"/>
      <c r="T55" s="50"/>
      <c r="U55" s="50"/>
      <c r="V55" s="50"/>
    </row>
    <row r="56" spans="2:22" ht="15" thickBot="1" x14ac:dyDescent="0.35">
      <c r="B56" s="138" t="s">
        <v>33</v>
      </c>
      <c r="C56" s="35" t="s">
        <v>1</v>
      </c>
      <c r="D56" s="76">
        <f>13.4+27.8</f>
        <v>41.2</v>
      </c>
      <c r="F56" s="50"/>
      <c r="H56" s="138" t="s">
        <v>33</v>
      </c>
      <c r="I56" s="35" t="s">
        <v>1</v>
      </c>
      <c r="J56" s="76">
        <f>23.6+30.8</f>
        <v>54.400000000000006</v>
      </c>
      <c r="Q56" s="50"/>
      <c r="R56" s="50"/>
      <c r="S56" s="50"/>
      <c r="T56" s="50"/>
      <c r="U56" s="50"/>
      <c r="V56" s="50"/>
    </row>
    <row r="57" spans="2:22" ht="15" thickBot="1" x14ac:dyDescent="0.35">
      <c r="B57" s="138"/>
      <c r="C57" s="35" t="s">
        <v>36</v>
      </c>
      <c r="D57" s="76">
        <f>10.2+24.1</f>
        <v>34.299999999999997</v>
      </c>
      <c r="F57" s="50"/>
      <c r="H57" s="138"/>
      <c r="I57" s="35" t="s">
        <v>36</v>
      </c>
      <c r="J57" s="76">
        <f>17.5+27.4</f>
        <v>44.9</v>
      </c>
      <c r="Q57" s="50"/>
      <c r="R57" s="50"/>
      <c r="S57" s="50"/>
      <c r="T57" s="50"/>
      <c r="U57" s="50"/>
      <c r="V57" s="50"/>
    </row>
    <row r="58" spans="2:22" ht="15" thickBot="1" x14ac:dyDescent="0.35">
      <c r="B58" s="138"/>
      <c r="C58" s="35" t="s">
        <v>37</v>
      </c>
      <c r="D58" s="76">
        <f>7.6+22.9</f>
        <v>30.5</v>
      </c>
      <c r="F58" s="50"/>
      <c r="H58" s="138"/>
      <c r="I58" s="35" t="s">
        <v>37</v>
      </c>
      <c r="J58" s="76">
        <f>16+27.5</f>
        <v>43.5</v>
      </c>
      <c r="Q58" s="50"/>
      <c r="R58" s="50"/>
      <c r="S58" s="50"/>
      <c r="T58" s="50"/>
      <c r="U58" s="50"/>
      <c r="V58" s="50"/>
    </row>
    <row r="59" spans="2:22" ht="22.8" thickBot="1" x14ac:dyDescent="0.35">
      <c r="B59" s="138"/>
      <c r="C59" s="35" t="s">
        <v>38</v>
      </c>
      <c r="D59" s="76">
        <f>11.5+28.2</f>
        <v>39.700000000000003</v>
      </c>
      <c r="F59" s="50"/>
      <c r="H59" s="138"/>
      <c r="I59" s="35" t="s">
        <v>38</v>
      </c>
      <c r="J59" s="76">
        <f>21.3+29</f>
        <v>50.3</v>
      </c>
      <c r="Q59" s="50"/>
      <c r="R59" s="50"/>
      <c r="S59" s="50"/>
      <c r="T59" s="50"/>
      <c r="U59" s="50"/>
      <c r="V59" s="50"/>
    </row>
    <row r="60" spans="2:22" ht="15" thickBot="1" x14ac:dyDescent="0.35">
      <c r="B60" s="138"/>
      <c r="C60" s="35" t="s">
        <v>39</v>
      </c>
      <c r="D60" s="76">
        <f>11.6+25.9</f>
        <v>37.5</v>
      </c>
      <c r="F60" s="50"/>
      <c r="H60" s="138"/>
      <c r="I60" s="35" t="s">
        <v>39</v>
      </c>
      <c r="J60" s="76">
        <f>20.3+28.6</f>
        <v>48.900000000000006</v>
      </c>
      <c r="Q60" s="50"/>
      <c r="R60" s="50"/>
      <c r="S60" s="50"/>
      <c r="T60" s="50"/>
      <c r="U60" s="50"/>
      <c r="V60" s="50"/>
    </row>
    <row r="61" spans="2:22" ht="15" thickBot="1" x14ac:dyDescent="0.35">
      <c r="B61" s="139"/>
      <c r="C61" s="35" t="s">
        <v>43</v>
      </c>
      <c r="D61" s="76">
        <f>20.1+29.9</f>
        <v>50</v>
      </c>
      <c r="F61" s="50"/>
      <c r="H61" s="139"/>
      <c r="I61" s="35" t="s">
        <v>43</v>
      </c>
      <c r="J61" s="76">
        <f>32.4+27.7</f>
        <v>60.099999999999994</v>
      </c>
      <c r="Q61" s="50"/>
      <c r="R61" s="50"/>
      <c r="S61" s="50"/>
      <c r="T61" s="50"/>
      <c r="U61" s="50"/>
      <c r="V61" s="50"/>
    </row>
    <row r="62" spans="2:22" ht="15" thickBot="1" x14ac:dyDescent="0.35">
      <c r="Q62" s="50"/>
      <c r="R62" s="50"/>
      <c r="S62" s="50"/>
      <c r="T62" s="50"/>
      <c r="U62" s="50"/>
      <c r="V62" s="50"/>
    </row>
    <row r="63" spans="2:22" ht="22.8" thickBot="1" x14ac:dyDescent="0.35">
      <c r="B63" s="80"/>
      <c r="C63" s="64"/>
      <c r="D63" s="98" t="s">
        <v>32</v>
      </c>
      <c r="H63" s="80"/>
      <c r="I63" s="64"/>
      <c r="J63" s="98" t="s">
        <v>34</v>
      </c>
      <c r="Q63" s="50"/>
      <c r="R63" s="50"/>
      <c r="S63" s="50"/>
      <c r="T63" s="50"/>
      <c r="U63" s="50"/>
      <c r="V63" s="50"/>
    </row>
    <row r="64" spans="2:22" ht="15" thickBot="1" x14ac:dyDescent="0.35">
      <c r="B64" s="138" t="s">
        <v>28</v>
      </c>
      <c r="C64" s="35" t="s">
        <v>1</v>
      </c>
      <c r="D64" s="76">
        <f>23+32.6</f>
        <v>55.6</v>
      </c>
      <c r="F64" s="50"/>
      <c r="H64" s="138" t="s">
        <v>28</v>
      </c>
      <c r="I64" s="35" t="s">
        <v>1</v>
      </c>
      <c r="J64" s="76">
        <f>19.2+25.3</f>
        <v>44.5</v>
      </c>
      <c r="Q64" s="50"/>
      <c r="R64" s="50"/>
      <c r="S64" s="50"/>
      <c r="T64" s="50"/>
      <c r="U64" s="50"/>
      <c r="V64" s="50"/>
    </row>
    <row r="65" spans="2:22" ht="15" thickBot="1" x14ac:dyDescent="0.35">
      <c r="B65" s="138"/>
      <c r="C65" s="35" t="s">
        <v>36</v>
      </c>
      <c r="D65" s="76">
        <f>16.8+31.4</f>
        <v>48.2</v>
      </c>
      <c r="F65" s="50"/>
      <c r="H65" s="138"/>
      <c r="I65" s="35" t="s">
        <v>36</v>
      </c>
      <c r="J65" s="76">
        <f>15.3+23.6</f>
        <v>38.900000000000006</v>
      </c>
      <c r="Q65" s="50"/>
      <c r="R65" s="50"/>
      <c r="S65" s="50"/>
      <c r="T65" s="50"/>
      <c r="U65" s="50"/>
      <c r="V65" s="50"/>
    </row>
    <row r="66" spans="2:22" ht="15" thickBot="1" x14ac:dyDescent="0.35">
      <c r="B66" s="138"/>
      <c r="C66" s="35" t="s">
        <v>37</v>
      </c>
      <c r="D66" s="76">
        <f>13.1+30.2</f>
        <v>43.3</v>
      </c>
      <c r="F66" s="50"/>
      <c r="H66" s="138"/>
      <c r="I66" s="35" t="s">
        <v>37</v>
      </c>
      <c r="J66" s="76">
        <f>10.6+21.7</f>
        <v>32.299999999999997</v>
      </c>
      <c r="Q66" s="50"/>
      <c r="R66" s="50"/>
      <c r="S66" s="50"/>
      <c r="T66" s="50"/>
      <c r="U66" s="50"/>
      <c r="V66" s="50"/>
    </row>
    <row r="67" spans="2:22" ht="22.8" thickBot="1" x14ac:dyDescent="0.35">
      <c r="B67" s="138"/>
      <c r="C67" s="35" t="s">
        <v>38</v>
      </c>
      <c r="D67" s="76">
        <f>18.6+31.3</f>
        <v>49.900000000000006</v>
      </c>
      <c r="F67" s="50"/>
      <c r="H67" s="138"/>
      <c r="I67" s="35" t="s">
        <v>38</v>
      </c>
      <c r="J67" s="76">
        <f>14.5+22.5</f>
        <v>37</v>
      </c>
      <c r="Q67" s="50"/>
      <c r="R67" s="50"/>
      <c r="S67" s="50"/>
      <c r="T67" s="50"/>
      <c r="U67" s="50"/>
      <c r="V67" s="50"/>
    </row>
    <row r="68" spans="2:22" ht="15" thickBot="1" x14ac:dyDescent="0.35">
      <c r="B68" s="138"/>
      <c r="C68" s="35" t="s">
        <v>39</v>
      </c>
      <c r="D68" s="76">
        <f>19+32.1</f>
        <v>51.1</v>
      </c>
      <c r="F68" s="50"/>
      <c r="H68" s="138"/>
      <c r="I68" s="35" t="s">
        <v>39</v>
      </c>
      <c r="J68" s="76">
        <f>17+24.5</f>
        <v>41.5</v>
      </c>
      <c r="Q68" s="50"/>
      <c r="R68" s="50"/>
      <c r="S68" s="50"/>
      <c r="T68" s="50"/>
      <c r="U68" s="50"/>
      <c r="V68" s="50"/>
    </row>
    <row r="69" spans="2:22" ht="15" thickBot="1" x14ac:dyDescent="0.35">
      <c r="B69" s="139"/>
      <c r="C69" s="35" t="s">
        <v>43</v>
      </c>
      <c r="D69" s="76">
        <f>29.9+30.3</f>
        <v>60.2</v>
      </c>
      <c r="F69" s="50"/>
      <c r="H69" s="139"/>
      <c r="I69" s="35" t="s">
        <v>43</v>
      </c>
      <c r="J69" s="76">
        <f>28.8+23.7</f>
        <v>52.5</v>
      </c>
      <c r="Q69" s="50"/>
      <c r="R69" s="50"/>
      <c r="S69" s="50"/>
      <c r="T69" s="50"/>
      <c r="U69" s="50"/>
      <c r="V69" s="50"/>
    </row>
    <row r="70" spans="2:22" ht="15" thickBot="1" x14ac:dyDescent="0.35">
      <c r="Q70" s="50"/>
      <c r="R70" s="50"/>
      <c r="S70" s="50"/>
      <c r="T70" s="50"/>
      <c r="U70" s="50"/>
      <c r="V70" s="50"/>
    </row>
    <row r="71" spans="2:22" ht="22.8" thickBot="1" x14ac:dyDescent="0.35">
      <c r="B71" s="80"/>
      <c r="C71" s="64"/>
      <c r="D71" s="98" t="s">
        <v>32</v>
      </c>
      <c r="H71" s="80"/>
      <c r="I71" s="64"/>
      <c r="J71" s="98" t="s">
        <v>34</v>
      </c>
      <c r="Q71" s="50"/>
      <c r="R71" s="50"/>
      <c r="S71" s="50"/>
      <c r="T71" s="50"/>
      <c r="U71" s="50"/>
      <c r="V71" s="50"/>
    </row>
    <row r="72" spans="2:22" ht="15" customHeight="1" thickBot="1" x14ac:dyDescent="0.35">
      <c r="B72" s="138" t="s">
        <v>29</v>
      </c>
      <c r="C72" s="35" t="s">
        <v>1</v>
      </c>
      <c r="D72" s="76">
        <f>41.4+36</f>
        <v>77.400000000000006</v>
      </c>
      <c r="F72" s="50"/>
      <c r="H72" s="138" t="s">
        <v>29</v>
      </c>
      <c r="I72" s="35" t="s">
        <v>1</v>
      </c>
      <c r="J72" s="76">
        <f>50.6+29.4</f>
        <v>80</v>
      </c>
      <c r="Q72" s="50"/>
      <c r="R72" s="50"/>
      <c r="S72" s="50"/>
      <c r="T72" s="50"/>
      <c r="U72" s="50"/>
      <c r="V72" s="50"/>
    </row>
    <row r="73" spans="2:22" ht="15" thickBot="1" x14ac:dyDescent="0.35">
      <c r="B73" s="138"/>
      <c r="C73" s="35" t="s">
        <v>36</v>
      </c>
      <c r="D73" s="76">
        <f>39+36</f>
        <v>75</v>
      </c>
      <c r="F73" s="50"/>
      <c r="H73" s="138"/>
      <c r="I73" s="35" t="s">
        <v>36</v>
      </c>
      <c r="J73" s="76">
        <f>46.1+29.8</f>
        <v>75.900000000000006</v>
      </c>
      <c r="Q73" s="50"/>
      <c r="R73" s="50"/>
      <c r="S73" s="50"/>
      <c r="T73" s="50"/>
      <c r="U73" s="50"/>
      <c r="V73" s="50"/>
    </row>
    <row r="74" spans="2:22" ht="15" thickBot="1" x14ac:dyDescent="0.35">
      <c r="B74" s="138"/>
      <c r="C74" s="35" t="s">
        <v>37</v>
      </c>
      <c r="D74" s="76">
        <f>40.1+37.2</f>
        <v>77.300000000000011</v>
      </c>
      <c r="F74" s="50"/>
      <c r="H74" s="138"/>
      <c r="I74" s="35" t="s">
        <v>37</v>
      </c>
      <c r="J74" s="76">
        <f>43.6+31.7</f>
        <v>75.3</v>
      </c>
      <c r="Q74" s="50"/>
      <c r="R74" s="50"/>
      <c r="S74" s="50"/>
      <c r="T74" s="50"/>
      <c r="U74" s="50"/>
      <c r="V74" s="50"/>
    </row>
    <row r="75" spans="2:22" ht="22.8" thickBot="1" x14ac:dyDescent="0.35">
      <c r="B75" s="138"/>
      <c r="C75" s="35" t="s">
        <v>38</v>
      </c>
      <c r="D75" s="76">
        <f>49.7+32</f>
        <v>81.7</v>
      </c>
      <c r="F75" s="50"/>
      <c r="H75" s="138"/>
      <c r="I75" s="35" t="s">
        <v>38</v>
      </c>
      <c r="J75" s="76">
        <f>54.8+27.3</f>
        <v>82.1</v>
      </c>
      <c r="Q75" s="50"/>
      <c r="R75" s="50"/>
      <c r="S75" s="50"/>
      <c r="T75" s="50"/>
      <c r="U75" s="50"/>
      <c r="V75" s="50"/>
    </row>
    <row r="76" spans="2:22" ht="15" thickBot="1" x14ac:dyDescent="0.35">
      <c r="B76" s="138"/>
      <c r="C76" s="35" t="s">
        <v>39</v>
      </c>
      <c r="D76" s="76">
        <f>40.3+35.9</f>
        <v>76.199999999999989</v>
      </c>
      <c r="H76" s="138"/>
      <c r="I76" s="35" t="s">
        <v>39</v>
      </c>
      <c r="J76" s="76">
        <f>48.4+29.3</f>
        <v>77.7</v>
      </c>
    </row>
    <row r="77" spans="2:22" ht="15" thickBot="1" x14ac:dyDescent="0.35">
      <c r="B77" s="139"/>
      <c r="C77" s="35" t="s">
        <v>43</v>
      </c>
      <c r="D77" s="76">
        <f>50.6+31</f>
        <v>81.599999999999994</v>
      </c>
      <c r="H77" s="139"/>
      <c r="I77" s="35" t="s">
        <v>43</v>
      </c>
      <c r="J77" s="76">
        <f>58+24.4</f>
        <v>82.4</v>
      </c>
    </row>
  </sheetData>
  <mergeCells count="8">
    <mergeCell ref="H72:H77"/>
    <mergeCell ref="B48:B53"/>
    <mergeCell ref="H48:H53"/>
    <mergeCell ref="B56:B61"/>
    <mergeCell ref="B64:B69"/>
    <mergeCell ref="B72:B77"/>
    <mergeCell ref="H56:H61"/>
    <mergeCell ref="H64:H6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
  <sheetViews>
    <sheetView showGridLines="0" workbookViewId="0">
      <selection activeCell="A3" sqref="A3"/>
    </sheetView>
  </sheetViews>
  <sheetFormatPr defaultColWidth="14.85546875" defaultRowHeight="14.4" x14ac:dyDescent="0.3"/>
  <cols>
    <col min="1" max="1" width="22.85546875" style="49" customWidth="1"/>
    <col min="2" max="16384" width="14.85546875" style="49"/>
  </cols>
  <sheetData>
    <row r="1" spans="1:11" ht="21.75" customHeight="1" thickBot="1" x14ac:dyDescent="0.35">
      <c r="A1" s="8" t="s">
        <v>73</v>
      </c>
      <c r="B1" s="8"/>
      <c r="C1" s="8"/>
      <c r="D1" s="8"/>
      <c r="E1" s="8"/>
      <c r="F1" s="8"/>
      <c r="G1" s="8"/>
      <c r="H1" s="8"/>
      <c r="I1" s="8"/>
      <c r="J1" s="8"/>
      <c r="K1" s="8"/>
    </row>
    <row r="2" spans="1:11" ht="15" thickBot="1" x14ac:dyDescent="0.35">
      <c r="A2" s="51"/>
      <c r="B2" s="58" t="s">
        <v>25</v>
      </c>
      <c r="C2" s="59"/>
      <c r="D2" s="59"/>
      <c r="E2" s="60"/>
    </row>
    <row r="3" spans="1:11" ht="15" thickBot="1" x14ac:dyDescent="0.35">
      <c r="A3" s="52"/>
      <c r="B3" s="61" t="s">
        <v>12</v>
      </c>
      <c r="C3" s="62"/>
      <c r="D3" s="61" t="s">
        <v>13</v>
      </c>
      <c r="E3" s="62"/>
    </row>
    <row r="4" spans="1:11" ht="15" thickBot="1" x14ac:dyDescent="0.35">
      <c r="A4" s="53"/>
      <c r="B4" s="54" t="s">
        <v>7</v>
      </c>
      <c r="C4" s="55" t="s">
        <v>8</v>
      </c>
      <c r="D4" s="54" t="s">
        <v>7</v>
      </c>
      <c r="E4" s="55" t="s">
        <v>8</v>
      </c>
    </row>
    <row r="5" spans="1:11" ht="15" thickBot="1" x14ac:dyDescent="0.35">
      <c r="A5" s="35" t="s">
        <v>1</v>
      </c>
      <c r="B5" s="56">
        <v>221</v>
      </c>
      <c r="C5" s="57">
        <v>5.009276184838984</v>
      </c>
      <c r="D5" s="56">
        <v>208</v>
      </c>
      <c r="E5" s="57">
        <v>4.7423476562899332</v>
      </c>
    </row>
    <row r="6" spans="1:11" ht="15" thickBot="1" x14ac:dyDescent="0.35">
      <c r="A6" s="35" t="s">
        <v>36</v>
      </c>
      <c r="B6" s="56">
        <v>231</v>
      </c>
      <c r="C6" s="57">
        <v>4.2247673473820724</v>
      </c>
      <c r="D6" s="56">
        <v>218</v>
      </c>
      <c r="E6" s="57">
        <v>4.0669872857950793</v>
      </c>
      <c r="G6" s="109"/>
    </row>
    <row r="7" spans="1:11" ht="15" thickBot="1" x14ac:dyDescent="0.35">
      <c r="A7" s="35" t="s">
        <v>37</v>
      </c>
      <c r="B7" s="56">
        <v>228</v>
      </c>
      <c r="C7" s="57">
        <v>3.5993515005819803</v>
      </c>
      <c r="D7" s="56">
        <v>217</v>
      </c>
      <c r="E7" s="57">
        <v>3.9414254273298548</v>
      </c>
    </row>
    <row r="8" spans="1:11" ht="15" thickBot="1" x14ac:dyDescent="0.35">
      <c r="A8" s="35" t="s">
        <v>38</v>
      </c>
      <c r="B8" s="56">
        <v>223</v>
      </c>
      <c r="C8" s="57">
        <v>4.5762321510325714</v>
      </c>
      <c r="D8" s="56">
        <v>209</v>
      </c>
      <c r="E8" s="57">
        <v>4.7416654538255782</v>
      </c>
    </row>
    <row r="9" spans="1:11" ht="15" thickBot="1" x14ac:dyDescent="0.35">
      <c r="A9" s="35" t="s">
        <v>39</v>
      </c>
      <c r="B9" s="56">
        <v>226</v>
      </c>
      <c r="C9" s="57">
        <v>3.1143583779788266</v>
      </c>
      <c r="D9" s="56">
        <v>213.2</v>
      </c>
      <c r="E9" s="57">
        <v>2.970260464076921</v>
      </c>
    </row>
    <row r="10" spans="1:11" ht="15" thickBot="1" x14ac:dyDescent="0.35">
      <c r="A10" s="35" t="s">
        <v>43</v>
      </c>
      <c r="B10" s="56">
        <v>208</v>
      </c>
      <c r="C10" s="57">
        <v>1.5198760457458507</v>
      </c>
      <c r="D10" s="56">
        <v>201</v>
      </c>
      <c r="E10" s="57">
        <v>1.4814749911225533</v>
      </c>
    </row>
    <row r="11" spans="1:11" x14ac:dyDescent="0.3">
      <c r="A11" t="s">
        <v>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38"/>
  <sheetViews>
    <sheetView showGridLines="0" workbookViewId="0">
      <selection activeCell="I29" sqref="I29"/>
    </sheetView>
  </sheetViews>
  <sheetFormatPr defaultColWidth="11.7109375" defaultRowHeight="13.2" x14ac:dyDescent="0.25"/>
  <cols>
    <col min="1" max="1" width="11.7109375" style="39"/>
    <col min="2" max="2" width="20" style="39" bestFit="1" customWidth="1"/>
    <col min="3" max="3" width="17.28515625" style="39" customWidth="1"/>
    <col min="4" max="16384" width="11.7109375" style="39"/>
  </cols>
  <sheetData>
    <row r="1" spans="1:15" ht="21" customHeight="1" x14ac:dyDescent="0.25">
      <c r="A1" s="72" t="s">
        <v>78</v>
      </c>
      <c r="B1" s="72"/>
      <c r="C1" s="72"/>
      <c r="D1" s="72"/>
      <c r="E1" s="72"/>
      <c r="F1" s="72"/>
      <c r="G1" s="72"/>
      <c r="H1" s="72"/>
      <c r="I1" s="72"/>
      <c r="J1" s="72"/>
      <c r="K1" s="72"/>
    </row>
    <row r="4" spans="1:15" ht="12" customHeight="1" x14ac:dyDescent="0.25"/>
    <row r="5" spans="1:15" ht="12.6" customHeight="1" x14ac:dyDescent="0.25"/>
    <row r="6" spans="1:15" x14ac:dyDescent="0.25">
      <c r="G6" s="43"/>
      <c r="H6" s="44"/>
    </row>
    <row r="7" spans="1:15" x14ac:dyDescent="0.25">
      <c r="G7" s="43"/>
      <c r="H7" s="44"/>
    </row>
    <row r="8" spans="1:15" x14ac:dyDescent="0.25">
      <c r="G8" s="43"/>
      <c r="H8" s="44"/>
    </row>
    <row r="9" spans="1:15" x14ac:dyDescent="0.25">
      <c r="G9" s="63"/>
      <c r="H9" s="44"/>
      <c r="L9" s="43"/>
      <c r="M9" s="43"/>
      <c r="N9" s="43"/>
      <c r="O9" s="43"/>
    </row>
    <row r="10" spans="1:15" x14ac:dyDescent="0.25">
      <c r="G10" s="43"/>
      <c r="H10" s="44"/>
      <c r="L10" s="43"/>
      <c r="M10" s="43"/>
      <c r="N10" s="43"/>
      <c r="O10" s="43"/>
    </row>
    <row r="11" spans="1:15" x14ac:dyDescent="0.25">
      <c r="G11" s="43"/>
      <c r="H11" s="44"/>
      <c r="L11" s="43"/>
      <c r="M11" s="43"/>
      <c r="N11" s="43"/>
      <c r="O11" s="43"/>
    </row>
    <row r="12" spans="1:15" ht="12.75" customHeight="1" x14ac:dyDescent="0.25">
      <c r="G12" s="43"/>
      <c r="L12" s="43"/>
      <c r="M12" s="43"/>
      <c r="N12" s="43"/>
      <c r="O12" s="43"/>
    </row>
    <row r="13" spans="1:15" ht="12.75" customHeight="1" x14ac:dyDescent="0.25">
      <c r="G13" s="43"/>
      <c r="H13" s="44"/>
      <c r="L13" s="43"/>
      <c r="M13" s="43"/>
      <c r="N13" s="43"/>
      <c r="O13" s="43"/>
    </row>
    <row r="14" spans="1:15" ht="12.75" customHeight="1" x14ac:dyDescent="0.25">
      <c r="L14" s="43"/>
      <c r="M14" s="43"/>
      <c r="N14" s="43"/>
      <c r="O14" s="43"/>
    </row>
    <row r="15" spans="1:15" ht="13.5" customHeight="1" x14ac:dyDescent="0.25">
      <c r="G15" s="43"/>
      <c r="H15" s="43"/>
      <c r="L15" s="43"/>
      <c r="M15" s="43"/>
      <c r="N15" s="43"/>
      <c r="O15" s="43"/>
    </row>
    <row r="16" spans="1:15" ht="13.5" customHeight="1" x14ac:dyDescent="0.25">
      <c r="G16" s="43"/>
      <c r="H16" s="43"/>
      <c r="L16" s="43"/>
      <c r="M16" s="43"/>
      <c r="N16" s="43"/>
      <c r="O16" s="43"/>
    </row>
    <row r="17" spans="1:17" ht="13.5" customHeight="1" x14ac:dyDescent="0.25">
      <c r="G17" s="43"/>
      <c r="H17" s="43"/>
    </row>
    <row r="18" spans="1:17" ht="13.5" customHeight="1" x14ac:dyDescent="0.25">
      <c r="G18" s="43"/>
      <c r="H18" s="43"/>
    </row>
    <row r="19" spans="1:17" ht="13.5" customHeight="1" x14ac:dyDescent="0.25">
      <c r="G19" s="43"/>
      <c r="H19" s="43"/>
    </row>
    <row r="20" spans="1:17" ht="13.5" customHeight="1" x14ac:dyDescent="0.25">
      <c r="G20" s="43"/>
      <c r="H20" s="43"/>
    </row>
    <row r="21" spans="1:17" ht="13.5" customHeight="1" x14ac:dyDescent="0.25">
      <c r="A21" s="26" t="s">
        <v>56</v>
      </c>
      <c r="G21" s="43"/>
      <c r="H21" s="43"/>
      <c r="N21" s="43"/>
      <c r="O21" s="43"/>
      <c r="P21" s="43"/>
      <c r="Q21" s="43"/>
    </row>
    <row r="22" spans="1:17" ht="12.75" customHeight="1" thickBot="1" x14ac:dyDescent="0.3">
      <c r="B22" s="46"/>
      <c r="N22" s="43"/>
      <c r="O22" s="43"/>
      <c r="P22" s="43"/>
      <c r="Q22" s="43"/>
    </row>
    <row r="23" spans="1:17" ht="14.25" customHeight="1" thickBot="1" x14ac:dyDescent="0.3">
      <c r="A23" s="46"/>
      <c r="B23" s="51" t="s">
        <v>35</v>
      </c>
      <c r="C23" s="65"/>
      <c r="D23" s="64" t="s">
        <v>15</v>
      </c>
      <c r="E23" s="64"/>
      <c r="F23" s="64"/>
    </row>
    <row r="24" spans="1:17" ht="13.8" thickBot="1" x14ac:dyDescent="0.3">
      <c r="A24" s="46"/>
      <c r="B24" s="70"/>
      <c r="C24" s="70"/>
      <c r="D24" s="42" t="s">
        <v>22</v>
      </c>
      <c r="E24" s="42" t="s">
        <v>23</v>
      </c>
      <c r="F24" s="42" t="s">
        <v>24</v>
      </c>
    </row>
    <row r="25" spans="1:17" ht="12.75" customHeight="1" thickBot="1" x14ac:dyDescent="0.3">
      <c r="A25" s="46"/>
      <c r="B25" s="131" t="s">
        <v>18</v>
      </c>
      <c r="C25" s="88" t="s">
        <v>38</v>
      </c>
      <c r="D25" s="76">
        <v>-31.9</v>
      </c>
      <c r="E25" s="76">
        <v>-13.2</v>
      </c>
      <c r="F25" s="76">
        <v>54.9</v>
      </c>
    </row>
    <row r="26" spans="1:17" ht="12.75" customHeight="1" thickBot="1" x14ac:dyDescent="0.3">
      <c r="A26" s="46"/>
      <c r="B26" s="129"/>
      <c r="C26" s="88" t="s">
        <v>37</v>
      </c>
      <c r="D26" s="76">
        <v>-31.8</v>
      </c>
      <c r="E26" s="76">
        <v>-9.5</v>
      </c>
      <c r="F26" s="76">
        <v>58.7</v>
      </c>
      <c r="M26" s="43"/>
    </row>
    <row r="27" spans="1:17" ht="13.5" customHeight="1" thickBot="1" x14ac:dyDescent="0.3">
      <c r="A27" s="46"/>
      <c r="B27" s="129"/>
      <c r="C27" s="88" t="s">
        <v>36</v>
      </c>
      <c r="D27" s="76">
        <v>-31.6</v>
      </c>
      <c r="E27" s="76">
        <v>-10.6</v>
      </c>
      <c r="F27" s="76">
        <v>57.7</v>
      </c>
      <c r="M27" s="43"/>
    </row>
    <row r="28" spans="1:17" ht="13.5" customHeight="1" thickBot="1" x14ac:dyDescent="0.3">
      <c r="A28" s="46"/>
      <c r="B28" s="129"/>
      <c r="C28" s="88" t="s">
        <v>1</v>
      </c>
      <c r="D28" s="76">
        <v>-35</v>
      </c>
      <c r="E28" s="76">
        <v>-14.8</v>
      </c>
      <c r="F28" s="76">
        <v>50.2</v>
      </c>
      <c r="M28" s="43"/>
    </row>
    <row r="29" spans="1:17" ht="13.8" thickBot="1" x14ac:dyDescent="0.3">
      <c r="B29" s="129"/>
      <c r="C29" s="88" t="s">
        <v>39</v>
      </c>
      <c r="D29" s="76">
        <v>-32.9</v>
      </c>
      <c r="E29" s="76">
        <v>-12.4</v>
      </c>
      <c r="F29" s="76">
        <v>54.7</v>
      </c>
      <c r="M29" s="43"/>
    </row>
    <row r="30" spans="1:17" ht="13.8" thickBot="1" x14ac:dyDescent="0.3">
      <c r="B30" s="130"/>
      <c r="C30" s="35" t="s">
        <v>43</v>
      </c>
      <c r="D30" s="76">
        <v>-34.9</v>
      </c>
      <c r="E30" s="76">
        <v>-22.6</v>
      </c>
      <c r="F30" s="76">
        <v>42.5</v>
      </c>
    </row>
    <row r="32" spans="1:17" ht="13.8" thickBot="1" x14ac:dyDescent="0.3"/>
    <row r="33" spans="2:6" ht="13.8" thickBot="1" x14ac:dyDescent="0.3">
      <c r="B33" s="131" t="s">
        <v>19</v>
      </c>
      <c r="C33" s="99" t="s">
        <v>38</v>
      </c>
      <c r="D33" s="77">
        <v>-30.2</v>
      </c>
      <c r="E33" s="77">
        <v>-8.6999999999999993</v>
      </c>
      <c r="F33" s="77">
        <v>61.1</v>
      </c>
    </row>
    <row r="34" spans="2:6" ht="13.8" thickBot="1" x14ac:dyDescent="0.3">
      <c r="B34" s="129"/>
      <c r="C34" s="88" t="s">
        <v>37</v>
      </c>
      <c r="D34" s="76">
        <v>-29</v>
      </c>
      <c r="E34" s="76">
        <v>-5.4</v>
      </c>
      <c r="F34" s="76">
        <v>65.599999999999994</v>
      </c>
    </row>
    <row r="35" spans="2:6" ht="13.8" thickBot="1" x14ac:dyDescent="0.3">
      <c r="B35" s="129"/>
      <c r="C35" s="88" t="s">
        <v>36</v>
      </c>
      <c r="D35" s="76">
        <v>-29</v>
      </c>
      <c r="E35" s="76">
        <v>-6.6</v>
      </c>
      <c r="F35" s="76">
        <v>64.3</v>
      </c>
    </row>
    <row r="36" spans="2:6" ht="13.8" thickBot="1" x14ac:dyDescent="0.3">
      <c r="B36" s="129"/>
      <c r="C36" s="88" t="s">
        <v>1</v>
      </c>
      <c r="D36" s="76">
        <v>-34.700000000000003</v>
      </c>
      <c r="E36" s="76">
        <v>-9.1999999999999993</v>
      </c>
      <c r="F36" s="76">
        <v>56.2</v>
      </c>
    </row>
    <row r="37" spans="2:6" ht="13.8" thickBot="1" x14ac:dyDescent="0.3">
      <c r="B37" s="129"/>
      <c r="C37" s="88" t="s">
        <v>39</v>
      </c>
      <c r="D37" s="76">
        <v>-31.2</v>
      </c>
      <c r="E37" s="76">
        <v>-7.6</v>
      </c>
      <c r="F37" s="76">
        <v>61.2</v>
      </c>
    </row>
    <row r="38" spans="2:6" ht="13.8" thickBot="1" x14ac:dyDescent="0.3">
      <c r="B38" s="130"/>
      <c r="C38" s="35" t="s">
        <v>43</v>
      </c>
      <c r="D38" s="76">
        <v>-33.5</v>
      </c>
      <c r="E38" s="76">
        <v>-12.8</v>
      </c>
      <c r="F38" s="76">
        <v>53.8</v>
      </c>
    </row>
  </sheetData>
  <mergeCells count="2">
    <mergeCell ref="B25:B30"/>
    <mergeCell ref="B33:B38"/>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O26"/>
  <sheetViews>
    <sheetView showGridLines="0" workbookViewId="0"/>
  </sheetViews>
  <sheetFormatPr defaultRowHeight="10.8" x14ac:dyDescent="0.25"/>
  <cols>
    <col min="2" max="2" width="30.42578125" customWidth="1"/>
  </cols>
  <sheetData>
    <row r="1" spans="1:11" ht="21.75" customHeight="1" x14ac:dyDescent="0.25">
      <c r="A1" s="72" t="s">
        <v>83</v>
      </c>
    </row>
    <row r="7" spans="1:11" ht="11.4" thickBot="1" x14ac:dyDescent="0.3"/>
    <row r="8" spans="1:11" ht="11.4" thickBot="1" x14ac:dyDescent="0.3">
      <c r="A8" s="86"/>
      <c r="B8" s="85">
        <v>2021</v>
      </c>
      <c r="C8" s="85">
        <v>2022</v>
      </c>
      <c r="D8" s="85">
        <v>2023</v>
      </c>
      <c r="E8" s="85">
        <v>2024</v>
      </c>
      <c r="F8" s="85">
        <v>2025</v>
      </c>
      <c r="K8" s="71"/>
    </row>
    <row r="9" spans="1:11" ht="22.2" thickBot="1" x14ac:dyDescent="0.3">
      <c r="A9" s="35" t="s">
        <v>1</v>
      </c>
      <c r="B9" s="37">
        <v>14</v>
      </c>
      <c r="C9" s="37">
        <v>13</v>
      </c>
      <c r="D9" s="37">
        <v>11.5</v>
      </c>
      <c r="E9" s="37">
        <v>11.4</v>
      </c>
      <c r="F9" s="37">
        <v>11</v>
      </c>
      <c r="K9" s="71"/>
    </row>
    <row r="10" spans="1:11" ht="22.2" thickBot="1" x14ac:dyDescent="0.3">
      <c r="A10" s="35" t="s">
        <v>39</v>
      </c>
      <c r="B10" s="37">
        <v>11.7</v>
      </c>
      <c r="C10" s="37">
        <v>10</v>
      </c>
      <c r="D10" s="37">
        <v>9.4</v>
      </c>
      <c r="E10" s="37">
        <v>9.4</v>
      </c>
      <c r="F10" s="37">
        <v>8.9</v>
      </c>
    </row>
    <row r="11" spans="1:11" ht="11.4" thickBot="1" x14ac:dyDescent="0.3">
      <c r="A11" s="35" t="s">
        <v>50</v>
      </c>
      <c r="B11" s="37">
        <v>16.600000000000001</v>
      </c>
      <c r="C11" s="37">
        <v>15.5</v>
      </c>
      <c r="D11" s="37">
        <v>13.8</v>
      </c>
      <c r="E11" s="37">
        <v>12.9</v>
      </c>
      <c r="F11" s="37">
        <v>12.3</v>
      </c>
    </row>
    <row r="25" spans="1:15" x14ac:dyDescent="0.25">
      <c r="A25" s="26" t="s">
        <v>56</v>
      </c>
    </row>
    <row r="26" spans="1:15" ht="30" customHeight="1" x14ac:dyDescent="0.25">
      <c r="A26" s="140" t="s">
        <v>85</v>
      </c>
      <c r="B26" s="140"/>
      <c r="C26" s="140"/>
      <c r="D26" s="140"/>
      <c r="E26" s="140"/>
      <c r="F26" s="140"/>
      <c r="G26" s="140"/>
      <c r="H26" s="140"/>
      <c r="I26" s="140"/>
      <c r="J26" s="140"/>
      <c r="K26" s="140"/>
      <c r="L26" s="140"/>
      <c r="M26" s="140"/>
      <c r="N26" s="140"/>
      <c r="O26" s="140"/>
    </row>
  </sheetData>
  <mergeCells count="1">
    <mergeCell ref="A26:O2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N26"/>
  <sheetViews>
    <sheetView showGridLines="0" workbookViewId="0">
      <selection activeCell="A6" sqref="A6:F9"/>
    </sheetView>
  </sheetViews>
  <sheetFormatPr defaultRowHeight="10.8" x14ac:dyDescent="0.25"/>
  <cols>
    <col min="2" max="2" width="30.42578125" customWidth="1"/>
  </cols>
  <sheetData>
    <row r="1" spans="1:11" ht="21.75" customHeight="1" x14ac:dyDescent="0.25">
      <c r="A1" s="72" t="s">
        <v>82</v>
      </c>
    </row>
    <row r="5" spans="1:11" ht="11.4" thickBot="1" x14ac:dyDescent="0.3"/>
    <row r="6" spans="1:11" ht="11.4" thickBot="1" x14ac:dyDescent="0.3">
      <c r="A6" s="86"/>
      <c r="B6" s="85">
        <v>2021</v>
      </c>
      <c r="C6" s="85">
        <v>2022</v>
      </c>
      <c r="D6" s="85">
        <v>2023</v>
      </c>
      <c r="E6" s="85">
        <v>2024</v>
      </c>
      <c r="F6" s="85">
        <v>2025</v>
      </c>
    </row>
    <row r="7" spans="1:11" ht="22.2" thickBot="1" x14ac:dyDescent="0.3">
      <c r="A7" s="35" t="s">
        <v>1</v>
      </c>
      <c r="B7" s="37">
        <v>5.7</v>
      </c>
      <c r="C7" s="37">
        <v>4.8</v>
      </c>
      <c r="D7" s="37">
        <v>3.4</v>
      </c>
      <c r="E7" s="37">
        <v>3.4</v>
      </c>
      <c r="F7" s="37">
        <v>5.2</v>
      </c>
    </row>
    <row r="8" spans="1:11" ht="22.2" thickBot="1" x14ac:dyDescent="0.3">
      <c r="A8" s="35" t="s">
        <v>39</v>
      </c>
      <c r="B8" s="37">
        <v>4.5999999999999996</v>
      </c>
      <c r="C8" s="37">
        <v>3.9</v>
      </c>
      <c r="D8" s="37">
        <v>3.5</v>
      </c>
      <c r="E8" s="37">
        <v>3</v>
      </c>
      <c r="F8" s="37">
        <v>4.5</v>
      </c>
      <c r="K8" s="71"/>
    </row>
    <row r="9" spans="1:11" ht="11.4" thickBot="1" x14ac:dyDescent="0.3">
      <c r="A9" s="35" t="s">
        <v>50</v>
      </c>
      <c r="B9" s="37">
        <v>9.8000000000000007</v>
      </c>
      <c r="C9" s="37">
        <v>9.6999999999999993</v>
      </c>
      <c r="D9" s="37">
        <v>8.6999999999999993</v>
      </c>
      <c r="E9" s="37">
        <v>6.6</v>
      </c>
      <c r="F9" s="37">
        <v>8.6999999999999993</v>
      </c>
      <c r="K9" s="71"/>
    </row>
    <row r="25" spans="1:14" x14ac:dyDescent="0.25">
      <c r="A25" s="26" t="s">
        <v>56</v>
      </c>
    </row>
    <row r="26" spans="1:14" ht="29.4" customHeight="1" x14ac:dyDescent="0.25">
      <c r="A26" s="140" t="s">
        <v>85</v>
      </c>
      <c r="B26" s="140"/>
      <c r="C26" s="140"/>
      <c r="D26" s="140"/>
      <c r="E26" s="140"/>
      <c r="F26" s="140"/>
      <c r="G26" s="140"/>
      <c r="H26" s="140"/>
      <c r="I26" s="140"/>
      <c r="J26" s="140"/>
      <c r="K26" s="140"/>
      <c r="L26" s="140"/>
      <c r="M26" s="140"/>
      <c r="N26" s="140"/>
    </row>
  </sheetData>
  <mergeCells count="1">
    <mergeCell ref="A26:N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1"/>
  <sheetViews>
    <sheetView showGridLines="0" workbookViewId="0">
      <selection activeCell="K28" sqref="K28"/>
    </sheetView>
  </sheetViews>
  <sheetFormatPr defaultColWidth="9.28515625" defaultRowHeight="10.8" x14ac:dyDescent="0.25"/>
  <cols>
    <col min="1" max="1" width="17.42578125" customWidth="1"/>
    <col min="2" max="2" width="22.7109375" customWidth="1"/>
    <col min="3" max="8" width="16.140625" customWidth="1"/>
  </cols>
  <sheetData>
    <row r="1" spans="1:14" ht="14.4" thickBot="1" x14ac:dyDescent="0.3">
      <c r="A1" s="8" t="s">
        <v>55</v>
      </c>
      <c r="B1" s="7"/>
      <c r="C1" s="9"/>
      <c r="D1" s="9"/>
      <c r="E1" s="9"/>
      <c r="F1" s="7"/>
      <c r="G1" s="9"/>
      <c r="H1" s="9"/>
      <c r="I1" s="7"/>
    </row>
    <row r="2" spans="1:14" ht="11.4" thickBot="1" x14ac:dyDescent="0.3">
      <c r="A2" s="30"/>
      <c r="B2" s="119" t="s">
        <v>3</v>
      </c>
      <c r="C2" s="120"/>
      <c r="D2" s="120"/>
      <c r="E2" s="121"/>
      <c r="F2" s="119" t="s">
        <v>4</v>
      </c>
      <c r="G2" s="120"/>
      <c r="H2" s="120"/>
      <c r="I2" s="121"/>
    </row>
    <row r="3" spans="1:14" ht="11.4" thickBot="1" x14ac:dyDescent="0.3">
      <c r="A3" s="31"/>
      <c r="B3" s="122" t="s">
        <v>5</v>
      </c>
      <c r="C3" s="123"/>
      <c r="D3" s="122" t="s">
        <v>6</v>
      </c>
      <c r="E3" s="123"/>
      <c r="F3" s="122" t="s">
        <v>5</v>
      </c>
      <c r="G3" s="123"/>
      <c r="H3" s="122" t="s">
        <v>6</v>
      </c>
      <c r="I3" s="123"/>
    </row>
    <row r="4" spans="1:14" ht="11.4" thickBot="1" x14ac:dyDescent="0.3">
      <c r="A4" s="32"/>
      <c r="B4" s="33" t="s">
        <v>7</v>
      </c>
      <c r="C4" s="34" t="s">
        <v>8</v>
      </c>
      <c r="D4" s="33" t="s">
        <v>7</v>
      </c>
      <c r="E4" s="34" t="s">
        <v>8</v>
      </c>
      <c r="F4" s="34" t="s">
        <v>7</v>
      </c>
      <c r="G4" s="34" t="s">
        <v>8</v>
      </c>
      <c r="H4" s="33" t="s">
        <v>7</v>
      </c>
      <c r="I4" s="34" t="s">
        <v>8</v>
      </c>
    </row>
    <row r="5" spans="1:14" ht="11.4" thickBot="1" x14ac:dyDescent="0.3">
      <c r="A5" s="35" t="s">
        <v>1</v>
      </c>
      <c r="B5" s="36">
        <v>190</v>
      </c>
      <c r="C5" s="37">
        <v>4</v>
      </c>
      <c r="D5" s="36">
        <v>193</v>
      </c>
      <c r="E5" s="37">
        <v>4.2</v>
      </c>
      <c r="F5" s="36">
        <v>194</v>
      </c>
      <c r="G5" s="37">
        <v>3.1</v>
      </c>
      <c r="H5" s="36">
        <v>192</v>
      </c>
      <c r="I5" s="37">
        <v>3.1</v>
      </c>
      <c r="L5" s="73"/>
      <c r="N5" s="73"/>
    </row>
    <row r="6" spans="1:14" ht="11.4" thickBot="1" x14ac:dyDescent="0.3">
      <c r="A6" s="35" t="s">
        <v>36</v>
      </c>
      <c r="B6" s="36">
        <v>195</v>
      </c>
      <c r="C6" s="37">
        <v>3</v>
      </c>
      <c r="D6" s="36">
        <v>194</v>
      </c>
      <c r="E6" s="37">
        <v>2.9</v>
      </c>
      <c r="F6" s="36">
        <v>198</v>
      </c>
      <c r="G6" s="37">
        <v>2.6</v>
      </c>
      <c r="H6" s="36">
        <v>193</v>
      </c>
      <c r="I6" s="37">
        <v>2.4</v>
      </c>
      <c r="L6" s="73"/>
      <c r="N6" s="73"/>
    </row>
    <row r="7" spans="1:14" ht="11.4" thickBot="1" x14ac:dyDescent="0.3">
      <c r="A7" s="35" t="s">
        <v>37</v>
      </c>
      <c r="B7" s="36">
        <v>192</v>
      </c>
      <c r="C7" s="37">
        <v>2.9</v>
      </c>
      <c r="D7" s="36">
        <v>195</v>
      </c>
      <c r="E7" s="37">
        <v>2.9</v>
      </c>
      <c r="F7" s="36">
        <v>195</v>
      </c>
      <c r="G7" s="37">
        <v>2.6</v>
      </c>
      <c r="H7" s="36">
        <v>192</v>
      </c>
      <c r="I7" s="37">
        <v>2.8</v>
      </c>
      <c r="L7" s="73"/>
      <c r="N7" s="73"/>
    </row>
    <row r="8" spans="1:14" ht="11.4" thickBot="1" x14ac:dyDescent="0.3">
      <c r="A8" s="35" t="s">
        <v>38</v>
      </c>
      <c r="B8" s="36">
        <v>194</v>
      </c>
      <c r="C8" s="37">
        <v>2.2000000000000002</v>
      </c>
      <c r="D8" s="36">
        <v>193</v>
      </c>
      <c r="E8" s="37">
        <v>2.4</v>
      </c>
      <c r="F8" s="36">
        <v>195</v>
      </c>
      <c r="G8" s="37">
        <v>2.7</v>
      </c>
      <c r="H8" s="36">
        <v>191</v>
      </c>
      <c r="I8" s="37">
        <v>2.7</v>
      </c>
      <c r="L8" s="73"/>
      <c r="N8" s="73"/>
    </row>
    <row r="9" spans="1:14" ht="11.4" thickBot="1" x14ac:dyDescent="0.3">
      <c r="A9" s="88" t="s">
        <v>39</v>
      </c>
      <c r="B9" s="89">
        <v>193</v>
      </c>
      <c r="C9" s="90">
        <v>2.1224248755379551</v>
      </c>
      <c r="D9" s="89">
        <v>193</v>
      </c>
      <c r="E9" s="90">
        <v>1.7752114763313094</v>
      </c>
      <c r="F9" s="89">
        <v>197</v>
      </c>
      <c r="G9" s="90">
        <v>1.3832451702152482</v>
      </c>
      <c r="H9" s="89">
        <v>192</v>
      </c>
      <c r="I9" s="90">
        <v>1.7797793669903144</v>
      </c>
      <c r="L9" s="73"/>
      <c r="N9" s="73"/>
    </row>
    <row r="10" spans="1:14" ht="11.4" thickBot="1" x14ac:dyDescent="0.3">
      <c r="A10" s="35" t="s">
        <v>40</v>
      </c>
      <c r="B10" s="36">
        <v>196</v>
      </c>
      <c r="C10" s="37">
        <v>0.9</v>
      </c>
      <c r="D10" s="36">
        <v>193</v>
      </c>
      <c r="E10" s="37">
        <v>0.9</v>
      </c>
      <c r="F10" s="36">
        <v>196</v>
      </c>
      <c r="G10" s="37">
        <v>0.8</v>
      </c>
      <c r="H10" s="36">
        <v>191</v>
      </c>
      <c r="I10" s="37">
        <v>0.9</v>
      </c>
      <c r="L10" s="73"/>
      <c r="N10" s="73"/>
    </row>
    <row r="11" spans="1:14" x14ac:dyDescent="0.25">
      <c r="A11" t="s">
        <v>56</v>
      </c>
    </row>
  </sheetData>
  <mergeCells count="6">
    <mergeCell ref="B2:E2"/>
    <mergeCell ref="F2:I2"/>
    <mergeCell ref="B3:C3"/>
    <mergeCell ref="D3:E3"/>
    <mergeCell ref="F3:G3"/>
    <mergeCell ref="H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5"/>
  <sheetViews>
    <sheetView showGridLines="0" workbookViewId="0">
      <selection activeCell="F25" sqref="F25"/>
    </sheetView>
  </sheetViews>
  <sheetFormatPr defaultColWidth="9.28515625" defaultRowHeight="10.8" x14ac:dyDescent="0.25"/>
  <cols>
    <col min="1" max="1" width="21.42578125" customWidth="1"/>
    <col min="2" max="2" width="22.7109375" customWidth="1"/>
    <col min="3" max="8" width="16.140625" customWidth="1"/>
  </cols>
  <sheetData>
    <row r="1" spans="1:9" ht="14.4" thickBot="1" x14ac:dyDescent="0.3">
      <c r="A1" s="8" t="s">
        <v>57</v>
      </c>
      <c r="B1" s="7"/>
      <c r="C1" s="9"/>
      <c r="D1" s="9"/>
      <c r="E1" s="9"/>
      <c r="F1" s="7"/>
      <c r="G1" s="9"/>
      <c r="H1" s="9"/>
      <c r="I1" s="7"/>
    </row>
    <row r="2" spans="1:9" ht="11.4" thickBot="1" x14ac:dyDescent="0.3">
      <c r="A2" s="30"/>
      <c r="B2" s="119" t="s">
        <v>9</v>
      </c>
      <c r="C2" s="120"/>
      <c r="D2" s="120"/>
      <c r="E2" s="121"/>
    </row>
    <row r="3" spans="1:9" ht="11.4" thickBot="1" x14ac:dyDescent="0.3">
      <c r="A3" s="31"/>
      <c r="B3" s="122" t="s">
        <v>5</v>
      </c>
      <c r="C3" s="123"/>
      <c r="D3" s="122" t="s">
        <v>6</v>
      </c>
      <c r="E3" s="123"/>
    </row>
    <row r="4" spans="1:9" ht="11.4" thickBot="1" x14ac:dyDescent="0.3">
      <c r="A4" s="32"/>
      <c r="B4" s="33" t="s">
        <v>7</v>
      </c>
      <c r="C4" s="34" t="s">
        <v>8</v>
      </c>
      <c r="D4" s="33" t="s">
        <v>7</v>
      </c>
      <c r="E4" s="34" t="s">
        <v>8</v>
      </c>
    </row>
    <row r="5" spans="1:9" ht="11.4" thickBot="1" x14ac:dyDescent="0.3">
      <c r="A5" s="35" t="s">
        <v>1</v>
      </c>
      <c r="B5" s="36">
        <v>194</v>
      </c>
      <c r="C5" s="37">
        <v>2.2083551447370762</v>
      </c>
      <c r="D5" s="36">
        <v>197</v>
      </c>
      <c r="E5" s="37">
        <v>2.3366461041665469</v>
      </c>
    </row>
    <row r="6" spans="1:9" ht="11.4" thickBot="1" x14ac:dyDescent="0.3">
      <c r="A6" s="35" t="s">
        <v>36</v>
      </c>
      <c r="B6" s="36">
        <v>196</v>
      </c>
      <c r="C6" s="37">
        <v>3.2333726768767601</v>
      </c>
      <c r="D6" s="36">
        <v>200</v>
      </c>
      <c r="E6" s="37">
        <v>2.8930558456388047</v>
      </c>
    </row>
    <row r="7" spans="1:9" ht="11.4" thickBot="1" x14ac:dyDescent="0.3">
      <c r="A7" s="35" t="s">
        <v>37</v>
      </c>
      <c r="B7" s="36">
        <v>201</v>
      </c>
      <c r="C7" s="37">
        <v>1.6540761665909409</v>
      </c>
      <c r="D7" s="36">
        <v>210</v>
      </c>
      <c r="E7" s="37">
        <v>2.5935529527105943</v>
      </c>
    </row>
    <row r="8" spans="1:9" ht="11.4" thickBot="1" x14ac:dyDescent="0.3">
      <c r="A8" s="35" t="s">
        <v>38</v>
      </c>
      <c r="B8" s="36">
        <v>199</v>
      </c>
      <c r="C8" s="37">
        <v>2.4054697404139578</v>
      </c>
      <c r="D8" s="36">
        <v>200</v>
      </c>
      <c r="E8" s="37">
        <v>3.6279744353752794</v>
      </c>
    </row>
    <row r="9" spans="1:9" ht="11.4" thickBot="1" x14ac:dyDescent="0.3">
      <c r="A9" s="35" t="s">
        <v>39</v>
      </c>
      <c r="B9" s="36">
        <v>194</v>
      </c>
      <c r="C9" s="37">
        <v>2.1998799591326796</v>
      </c>
      <c r="D9" s="36">
        <v>198</v>
      </c>
      <c r="E9" s="37">
        <v>1.9812863597955199</v>
      </c>
    </row>
    <row r="10" spans="1:9" ht="11.4" thickBot="1" x14ac:dyDescent="0.3">
      <c r="A10" s="35" t="s">
        <v>40</v>
      </c>
      <c r="B10" s="36">
        <v>193.2</v>
      </c>
      <c r="C10" s="37">
        <v>0.95839966446694802</v>
      </c>
      <c r="D10" s="36">
        <v>195</v>
      </c>
      <c r="E10" s="37">
        <v>1.1241563715917191</v>
      </c>
    </row>
    <row r="11" spans="1:9" x14ac:dyDescent="0.25">
      <c r="A11" t="s">
        <v>56</v>
      </c>
    </row>
    <row r="15" spans="1:9" x14ac:dyDescent="0.25">
      <c r="A15" s="104"/>
    </row>
  </sheetData>
  <mergeCells count="3">
    <mergeCell ref="B2:E2"/>
    <mergeCell ref="B3:C3"/>
    <mergeCell ref="D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35"/>
  <sheetViews>
    <sheetView showGridLines="0" workbookViewId="0"/>
  </sheetViews>
  <sheetFormatPr defaultRowHeight="10.8" x14ac:dyDescent="0.25"/>
  <cols>
    <col min="1" max="1" width="44.140625" customWidth="1"/>
    <col min="2" max="2" width="15.28515625" customWidth="1"/>
    <col min="3" max="3" width="25.42578125" customWidth="1"/>
    <col min="4" max="4" width="22.28515625" bestFit="1" customWidth="1"/>
    <col min="5" max="5" width="26" bestFit="1" customWidth="1"/>
    <col min="6" max="6" width="22.28515625" bestFit="1" customWidth="1"/>
    <col min="7" max="7" width="26" bestFit="1" customWidth="1"/>
    <col min="8" max="8" width="22.28515625" bestFit="1" customWidth="1"/>
  </cols>
  <sheetData>
    <row r="1" spans="1:1" ht="13.8" x14ac:dyDescent="0.25">
      <c r="A1" s="8" t="s">
        <v>71</v>
      </c>
    </row>
    <row r="23" spans="1:7" x14ac:dyDescent="0.25">
      <c r="A23" t="s">
        <v>56</v>
      </c>
      <c r="C23" s="104"/>
    </row>
    <row r="24" spans="1:7" ht="11.4" thickBot="1" x14ac:dyDescent="0.3"/>
    <row r="25" spans="1:7" ht="18.75" customHeight="1" thickBot="1" x14ac:dyDescent="0.3">
      <c r="A25" s="41" t="s">
        <v>51</v>
      </c>
      <c r="B25" s="85">
        <v>2019</v>
      </c>
      <c r="C25" s="85">
        <v>2021</v>
      </c>
      <c r="D25" s="85">
        <v>2022</v>
      </c>
      <c r="E25" s="92">
        <v>2023</v>
      </c>
      <c r="F25" s="92">
        <v>2024</v>
      </c>
      <c r="G25" s="92">
        <v>2025</v>
      </c>
    </row>
    <row r="26" spans="1:7" ht="11.4" thickBot="1" x14ac:dyDescent="0.3">
      <c r="A26" s="35" t="s">
        <v>1</v>
      </c>
      <c r="B26" s="36">
        <v>31</v>
      </c>
      <c r="C26" s="36">
        <v>30</v>
      </c>
      <c r="D26" s="36">
        <v>35.682466856944707</v>
      </c>
      <c r="E26" s="36">
        <f>13+23.1</f>
        <v>36.1</v>
      </c>
      <c r="F26" s="36">
        <f>14+23.7</f>
        <v>37.700000000000003</v>
      </c>
      <c r="G26" s="36">
        <f>14.8+24.8</f>
        <v>39.6</v>
      </c>
    </row>
    <row r="27" spans="1:7" ht="11.4" thickBot="1" x14ac:dyDescent="0.3">
      <c r="A27" s="35" t="s">
        <v>52</v>
      </c>
      <c r="B27" s="36">
        <v>27.5</v>
      </c>
      <c r="C27" s="36">
        <f>5.1+21.3</f>
        <v>26.4</v>
      </c>
      <c r="D27" s="36">
        <f>4.4+20.4</f>
        <v>24.799999999999997</v>
      </c>
      <c r="E27" s="36">
        <v>30</v>
      </c>
      <c r="F27" s="36">
        <f>7+19.2</f>
        <v>26.2</v>
      </c>
      <c r="G27" s="36">
        <v>31</v>
      </c>
    </row>
    <row r="28" spans="1:7" ht="11.4" thickBot="1" x14ac:dyDescent="0.3">
      <c r="A28" s="35" t="s">
        <v>79</v>
      </c>
      <c r="B28" s="36">
        <f>19.8+30.8</f>
        <v>50.6</v>
      </c>
      <c r="C28" s="36">
        <f>26.3+20.4</f>
        <v>46.7</v>
      </c>
      <c r="D28" s="36">
        <f>23+47.4</f>
        <v>70.400000000000006</v>
      </c>
      <c r="E28" s="36">
        <f>27+49.3</f>
        <v>76.3</v>
      </c>
      <c r="F28" s="36">
        <f>19.9+28.6</f>
        <v>48.5</v>
      </c>
      <c r="G28" s="36">
        <f>24.1+19.6</f>
        <v>43.7</v>
      </c>
    </row>
    <row r="29" spans="1:7" ht="11.4" thickBot="1" x14ac:dyDescent="0.3">
      <c r="A29" s="35" t="s">
        <v>80</v>
      </c>
      <c r="B29" s="36">
        <f>26.6+41.4</f>
        <v>68</v>
      </c>
      <c r="C29" s="36">
        <f>34.1+15.2</f>
        <v>49.3</v>
      </c>
      <c r="D29" s="36">
        <f>50+33.3</f>
        <v>83.3</v>
      </c>
      <c r="E29" s="36">
        <v>99</v>
      </c>
      <c r="F29" s="36">
        <f>37.3+28.9</f>
        <v>66.199999999999989</v>
      </c>
      <c r="G29" s="36">
        <v>65</v>
      </c>
    </row>
    <row r="30" spans="1:7" ht="11.4" thickBot="1" x14ac:dyDescent="0.3">
      <c r="A30" s="91"/>
      <c r="B30" s="91"/>
      <c r="C30" s="91"/>
      <c r="D30" s="91"/>
      <c r="E30" s="91"/>
    </row>
    <row r="31" spans="1:7" ht="11.4" thickBot="1" x14ac:dyDescent="0.3">
      <c r="A31" s="41" t="s">
        <v>30</v>
      </c>
      <c r="B31" s="85">
        <v>2019</v>
      </c>
      <c r="C31" s="85">
        <v>2021</v>
      </c>
      <c r="D31" s="85">
        <v>2022</v>
      </c>
      <c r="E31" s="92">
        <v>2023</v>
      </c>
      <c r="F31" s="92">
        <v>2024</v>
      </c>
      <c r="G31" s="92">
        <v>2025</v>
      </c>
    </row>
    <row r="32" spans="1:7" ht="11.4" thickBot="1" x14ac:dyDescent="0.3">
      <c r="A32" s="35" t="s">
        <v>1</v>
      </c>
      <c r="B32" s="36">
        <v>35</v>
      </c>
      <c r="C32" s="36">
        <v>40</v>
      </c>
      <c r="D32" s="36">
        <v>38.948606877373123</v>
      </c>
      <c r="E32" s="36">
        <v>39.6</v>
      </c>
      <c r="F32" s="36">
        <f>16.5+23.9</f>
        <v>40.4</v>
      </c>
      <c r="G32" s="36">
        <f>17.2+24.2</f>
        <v>41.4</v>
      </c>
    </row>
    <row r="33" spans="1:7" ht="11.4" thickBot="1" x14ac:dyDescent="0.3">
      <c r="A33" s="35" t="s">
        <v>52</v>
      </c>
      <c r="B33" s="36">
        <f>11.1+21.8</f>
        <v>32.9</v>
      </c>
      <c r="C33" s="36">
        <f>14.3+23.4</f>
        <v>37.700000000000003</v>
      </c>
      <c r="D33" s="36">
        <f>16.3+14.7</f>
        <v>31</v>
      </c>
      <c r="E33" s="36">
        <f>31.6</f>
        <v>31.6</v>
      </c>
      <c r="F33" s="36">
        <f>16+23.3</f>
        <v>39.299999999999997</v>
      </c>
      <c r="G33" s="36">
        <f>16+22.6</f>
        <v>38.6</v>
      </c>
    </row>
    <row r="34" spans="1:7" ht="11.4" thickBot="1" x14ac:dyDescent="0.3">
      <c r="A34" s="35" t="s">
        <v>53</v>
      </c>
      <c r="B34" s="36">
        <f>18.5+22.4</f>
        <v>40.9</v>
      </c>
      <c r="C34" s="36">
        <f>18+17.2</f>
        <v>35.200000000000003</v>
      </c>
      <c r="D34" s="36">
        <f>37.8+9.5</f>
        <v>47.3</v>
      </c>
      <c r="E34" s="36">
        <f>29+36.6</f>
        <v>65.599999999999994</v>
      </c>
      <c r="F34" s="36">
        <f>25.4+23.1</f>
        <v>48.5</v>
      </c>
      <c r="G34" s="36">
        <f>15+26.7</f>
        <v>41.7</v>
      </c>
    </row>
    <row r="35" spans="1:7" ht="11.4" thickBot="1" x14ac:dyDescent="0.3">
      <c r="A35" s="35" t="s">
        <v>54</v>
      </c>
      <c r="B35" s="36">
        <f>23.3+35.1</f>
        <v>58.400000000000006</v>
      </c>
      <c r="C35" s="36">
        <f>28.9+40.5</f>
        <v>69.400000000000006</v>
      </c>
      <c r="D35" s="36">
        <v>70</v>
      </c>
      <c r="E35" s="36">
        <f>74.8+11.1</f>
        <v>85.899999999999991</v>
      </c>
      <c r="F35" s="36">
        <f>34+26.7</f>
        <v>60.7</v>
      </c>
      <c r="G35" s="36">
        <f>29+29</f>
        <v>58</v>
      </c>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38"/>
  <sheetViews>
    <sheetView showGridLines="0" workbookViewId="0">
      <selection activeCell="J28" sqref="J28"/>
    </sheetView>
  </sheetViews>
  <sheetFormatPr defaultColWidth="9.28515625" defaultRowHeight="10.8" x14ac:dyDescent="0.25"/>
  <cols>
    <col min="2" max="2" width="15.140625" customWidth="1"/>
    <col min="3" max="3" width="11.7109375" customWidth="1"/>
    <col min="4" max="4" width="19.42578125" customWidth="1"/>
    <col min="5" max="5" width="15.28515625" customWidth="1"/>
    <col min="7" max="7" width="9.42578125" bestFit="1" customWidth="1"/>
  </cols>
  <sheetData>
    <row r="1" spans="1:7" ht="13.8" x14ac:dyDescent="0.25">
      <c r="A1" s="15" t="s">
        <v>72</v>
      </c>
      <c r="B1" s="16"/>
      <c r="C1" s="17"/>
      <c r="D1" s="17"/>
      <c r="E1" s="17"/>
      <c r="F1" s="17"/>
      <c r="G1" s="17"/>
    </row>
    <row r="5" spans="1:7" x14ac:dyDescent="0.25">
      <c r="A5" s="12"/>
      <c r="B5" s="12"/>
      <c r="C5" s="12"/>
      <c r="D5" s="12"/>
      <c r="E5" s="12"/>
      <c r="F5" s="12"/>
      <c r="G5" s="18"/>
    </row>
    <row r="6" spans="1:7" x14ac:dyDescent="0.25">
      <c r="A6" s="12"/>
      <c r="B6" s="12"/>
      <c r="C6" s="12"/>
      <c r="D6" s="12"/>
      <c r="E6" s="12"/>
      <c r="F6" s="12"/>
      <c r="G6" s="18"/>
    </row>
    <row r="7" spans="1:7" x14ac:dyDescent="0.25">
      <c r="A7" s="12"/>
      <c r="B7" s="12"/>
      <c r="C7" s="12"/>
      <c r="D7" s="12"/>
      <c r="E7" s="12"/>
      <c r="F7" s="12"/>
      <c r="G7" s="18"/>
    </row>
    <row r="8" spans="1:7" x14ac:dyDescent="0.25">
      <c r="A8" s="12"/>
      <c r="B8" s="12"/>
      <c r="C8" s="12"/>
      <c r="D8" s="12"/>
      <c r="E8" s="12"/>
      <c r="F8" s="12"/>
      <c r="G8" s="18"/>
    </row>
    <row r="9" spans="1:7" x14ac:dyDescent="0.25">
      <c r="A9" s="12"/>
      <c r="B9" s="12"/>
      <c r="C9" s="12"/>
      <c r="D9" s="12"/>
      <c r="E9" s="12"/>
      <c r="F9" s="12"/>
      <c r="G9" s="18"/>
    </row>
    <row r="10" spans="1:7" x14ac:dyDescent="0.25">
      <c r="A10" s="12"/>
      <c r="B10" s="12"/>
      <c r="C10" s="12"/>
      <c r="D10" s="12"/>
      <c r="E10" s="12"/>
      <c r="F10" s="12"/>
      <c r="G10" s="18"/>
    </row>
    <row r="11" spans="1:7" x14ac:dyDescent="0.25">
      <c r="A11" s="12"/>
      <c r="B11" s="12"/>
      <c r="C11" s="12"/>
      <c r="D11" s="12"/>
      <c r="E11" s="12"/>
      <c r="F11" s="12"/>
      <c r="G11" s="18"/>
    </row>
    <row r="12" spans="1:7" x14ac:dyDescent="0.25">
      <c r="A12" s="12"/>
      <c r="B12" s="12"/>
      <c r="C12" s="12"/>
      <c r="D12" s="12"/>
      <c r="E12" s="12"/>
      <c r="F12" s="12"/>
      <c r="G12" s="18"/>
    </row>
    <row r="13" spans="1:7" x14ac:dyDescent="0.25">
      <c r="A13" s="12"/>
      <c r="B13" s="12"/>
      <c r="C13" s="12"/>
      <c r="D13" s="12"/>
      <c r="E13" s="12"/>
      <c r="F13" s="12"/>
      <c r="G13" s="18"/>
    </row>
    <row r="14" spans="1:7" x14ac:dyDescent="0.25">
      <c r="A14" s="12"/>
      <c r="B14" s="12"/>
      <c r="C14" s="12"/>
      <c r="D14" s="12"/>
      <c r="E14" s="12"/>
      <c r="F14" s="12"/>
      <c r="G14" s="18"/>
    </row>
    <row r="15" spans="1:7" x14ac:dyDescent="0.25">
      <c r="A15" s="12"/>
      <c r="B15" s="12"/>
      <c r="C15" s="12"/>
      <c r="D15" s="12"/>
      <c r="E15" s="12"/>
      <c r="F15" s="12"/>
      <c r="G15" s="18"/>
    </row>
    <row r="16" spans="1:7" x14ac:dyDescent="0.25">
      <c r="A16" s="12"/>
      <c r="B16" s="12"/>
      <c r="C16" s="12"/>
      <c r="D16" s="12"/>
      <c r="E16" s="12"/>
      <c r="F16" s="12"/>
      <c r="G16" s="18"/>
    </row>
    <row r="17" spans="1:15" x14ac:dyDescent="0.25">
      <c r="A17" s="12"/>
      <c r="B17" s="12"/>
      <c r="C17" s="12"/>
      <c r="D17" s="12"/>
      <c r="E17" s="12"/>
      <c r="F17" s="12"/>
      <c r="G17" s="18"/>
      <c r="H17" s="12"/>
      <c r="I17" s="12"/>
      <c r="J17" s="12"/>
      <c r="K17" s="12"/>
      <c r="L17" s="12"/>
      <c r="M17" s="12"/>
      <c r="N17" s="12"/>
      <c r="O17" s="12"/>
    </row>
    <row r="18" spans="1:15" x14ac:dyDescent="0.25">
      <c r="A18" s="12"/>
      <c r="B18" s="12"/>
      <c r="C18" s="12"/>
      <c r="D18" s="12"/>
      <c r="E18" s="12"/>
      <c r="F18" s="12"/>
      <c r="G18" s="18"/>
      <c r="H18" s="12"/>
      <c r="I18" s="12"/>
      <c r="J18" s="12"/>
      <c r="K18" s="12"/>
      <c r="L18" s="12"/>
      <c r="M18" s="12"/>
      <c r="N18" s="12"/>
      <c r="O18" s="12"/>
    </row>
    <row r="19" spans="1:15" x14ac:dyDescent="0.25">
      <c r="A19" s="12"/>
      <c r="B19" s="12"/>
      <c r="C19" s="12"/>
      <c r="D19" s="12"/>
      <c r="E19" s="12"/>
      <c r="F19" s="12"/>
      <c r="G19" s="18"/>
      <c r="H19" s="12"/>
      <c r="I19" s="12"/>
      <c r="J19" s="12"/>
      <c r="K19" s="12"/>
      <c r="L19" s="12"/>
      <c r="M19" s="12"/>
      <c r="N19" s="12"/>
      <c r="O19" s="12"/>
    </row>
    <row r="20" spans="1:15" x14ac:dyDescent="0.25">
      <c r="A20" s="12"/>
      <c r="B20" s="12"/>
      <c r="C20" s="12"/>
      <c r="D20" s="12"/>
      <c r="E20" s="12"/>
      <c r="F20" s="12"/>
      <c r="G20" s="18"/>
      <c r="H20" s="12"/>
      <c r="I20" s="12"/>
      <c r="J20" s="12"/>
      <c r="K20" s="12"/>
      <c r="L20" s="12"/>
      <c r="M20" s="12"/>
      <c r="N20" s="19"/>
      <c r="O20" s="14"/>
    </row>
    <row r="21" spans="1:15" x14ac:dyDescent="0.25">
      <c r="A21" s="12"/>
      <c r="B21" s="12"/>
      <c r="C21" s="12"/>
      <c r="D21" s="12"/>
      <c r="E21" s="12"/>
      <c r="F21" s="12"/>
      <c r="G21" s="18"/>
      <c r="H21" s="12"/>
      <c r="I21" s="12"/>
      <c r="J21" s="12"/>
      <c r="K21" s="12"/>
      <c r="L21" s="12"/>
      <c r="M21" s="20"/>
      <c r="N21" s="12"/>
      <c r="O21" s="12"/>
    </row>
    <row r="22" spans="1:15" x14ac:dyDescent="0.25">
      <c r="A22" s="12"/>
      <c r="B22" s="12"/>
      <c r="C22" s="12"/>
      <c r="D22" s="12"/>
      <c r="E22" s="12"/>
      <c r="F22" s="12"/>
      <c r="G22" s="12"/>
      <c r="H22" s="12"/>
      <c r="I22" s="12"/>
      <c r="J22" s="12"/>
      <c r="K22" s="12"/>
      <c r="L22" s="12"/>
      <c r="M22" s="20"/>
      <c r="N22" s="21"/>
      <c r="O22" s="21"/>
    </row>
    <row r="25" spans="1:15" x14ac:dyDescent="0.25">
      <c r="A25" s="13" t="s">
        <v>56</v>
      </c>
      <c r="B25" s="12"/>
      <c r="C25" s="12"/>
      <c r="D25" s="12"/>
      <c r="E25" s="12"/>
      <c r="F25" s="12"/>
      <c r="G25" s="12"/>
      <c r="H25" s="12"/>
      <c r="I25" s="12"/>
      <c r="J25" s="12"/>
      <c r="K25" s="12"/>
      <c r="L25" s="12"/>
      <c r="M25" s="12"/>
      <c r="N25" s="12"/>
      <c r="O25" s="12"/>
    </row>
    <row r="26" spans="1:15" x14ac:dyDescent="0.25">
      <c r="A26" s="13"/>
      <c r="B26" s="12"/>
      <c r="C26" s="12"/>
      <c r="D26" s="12"/>
      <c r="E26" s="12"/>
      <c r="F26" s="12"/>
      <c r="G26" s="12"/>
      <c r="H26" s="12"/>
      <c r="I26" s="12"/>
      <c r="J26" s="12"/>
      <c r="K26" s="12"/>
      <c r="L26" s="12"/>
      <c r="M26" s="12"/>
      <c r="N26" s="12"/>
      <c r="O26" s="12"/>
    </row>
    <row r="27" spans="1:15" ht="13.2" x14ac:dyDescent="0.25">
      <c r="A27" s="22"/>
      <c r="B27" s="12"/>
      <c r="C27" s="12"/>
      <c r="D27" s="12"/>
      <c r="E27" s="12"/>
      <c r="G27" s="12"/>
      <c r="H27" s="12"/>
      <c r="I27" s="12"/>
      <c r="J27" s="12"/>
      <c r="K27" s="12"/>
      <c r="L27" s="12"/>
      <c r="M27" s="12"/>
      <c r="N27" s="12"/>
      <c r="O27" s="12"/>
    </row>
    <row r="28" spans="1:15" ht="11.4" thickBot="1" x14ac:dyDescent="0.3"/>
    <row r="29" spans="1:15" ht="11.4" thickBot="1" x14ac:dyDescent="0.3">
      <c r="A29" s="12"/>
      <c r="B29" s="41" t="s">
        <v>10</v>
      </c>
      <c r="C29" s="41" t="s">
        <v>5</v>
      </c>
      <c r="D29" s="41" t="s">
        <v>6</v>
      </c>
      <c r="E29" s="12"/>
      <c r="F29" s="12"/>
      <c r="G29" s="12"/>
      <c r="H29" s="12"/>
      <c r="I29" s="12"/>
    </row>
    <row r="30" spans="1:15" ht="11.4" thickBot="1" x14ac:dyDescent="0.3">
      <c r="B30" s="35" t="s">
        <v>1</v>
      </c>
      <c r="C30" s="40">
        <v>40</v>
      </c>
      <c r="D30" s="40">
        <v>41</v>
      </c>
      <c r="G30" s="75"/>
      <c r="H30" s="75"/>
    </row>
    <row r="31" spans="1:15" ht="11.4" thickBot="1" x14ac:dyDescent="0.3">
      <c r="B31" s="35" t="s">
        <v>39</v>
      </c>
      <c r="C31" s="40">
        <f>14+24</f>
        <v>38</v>
      </c>
      <c r="D31" s="40">
        <f>15.5+22.6</f>
        <v>38.1</v>
      </c>
      <c r="H31" s="75"/>
    </row>
    <row r="32" spans="1:15" ht="11.4" thickBot="1" x14ac:dyDescent="0.3">
      <c r="B32" s="35" t="s">
        <v>43</v>
      </c>
      <c r="C32" s="40">
        <f>15.7+25.6</f>
        <v>41.3</v>
      </c>
      <c r="D32" s="40">
        <f>20.1+24.2</f>
        <v>44.3</v>
      </c>
      <c r="H32" s="75"/>
    </row>
    <row r="33" spans="2:5" ht="13.2" x14ac:dyDescent="0.25">
      <c r="B33" s="39"/>
      <c r="C33" s="39"/>
      <c r="D33" s="39"/>
    </row>
    <row r="34" spans="2:5" ht="13.8" thickBot="1" x14ac:dyDescent="0.3">
      <c r="B34" s="39"/>
      <c r="C34" s="39"/>
      <c r="D34" s="39"/>
    </row>
    <row r="35" spans="2:5" ht="11.4" thickBot="1" x14ac:dyDescent="0.3">
      <c r="B35" s="41" t="s">
        <v>11</v>
      </c>
      <c r="C35" s="41" t="s">
        <v>5</v>
      </c>
      <c r="D35" s="41" t="s">
        <v>6</v>
      </c>
      <c r="E35" s="105"/>
    </row>
    <row r="36" spans="2:5" ht="11.4" thickBot="1" x14ac:dyDescent="0.3">
      <c r="B36" s="35" t="s">
        <v>1</v>
      </c>
      <c r="C36" s="40">
        <f>12.8+32.8</f>
        <v>45.599999999999994</v>
      </c>
      <c r="D36" s="40">
        <v>42</v>
      </c>
    </row>
    <row r="37" spans="2:5" ht="11.4" thickBot="1" x14ac:dyDescent="0.3">
      <c r="B37" s="35" t="s">
        <v>39</v>
      </c>
      <c r="C37" s="40">
        <v>48</v>
      </c>
      <c r="D37" s="40">
        <f>20+27</f>
        <v>47</v>
      </c>
    </row>
    <row r="38" spans="2:5" ht="11.4" thickBot="1" x14ac:dyDescent="0.3">
      <c r="B38" s="35" t="s">
        <v>43</v>
      </c>
      <c r="C38" s="40">
        <f>20.1+33.4</f>
        <v>53.5</v>
      </c>
      <c r="D38" s="40">
        <f>25+27</f>
        <v>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24"/>
  <sheetViews>
    <sheetView showGridLines="0" workbookViewId="0"/>
  </sheetViews>
  <sheetFormatPr defaultColWidth="9.28515625" defaultRowHeight="10.8" x14ac:dyDescent="0.25"/>
  <cols>
    <col min="1" max="1" width="20.42578125" customWidth="1"/>
    <col min="2" max="2" width="22.7109375" customWidth="1"/>
    <col min="3" max="8" width="16.140625" customWidth="1"/>
  </cols>
  <sheetData>
    <row r="1" spans="1:9" ht="14.4" thickBot="1" x14ac:dyDescent="0.3">
      <c r="A1" s="8" t="s">
        <v>58</v>
      </c>
      <c r="B1" s="7"/>
      <c r="C1" s="9"/>
      <c r="D1" s="9"/>
      <c r="E1" s="9"/>
      <c r="F1" s="7"/>
      <c r="G1" s="9"/>
      <c r="H1" s="9"/>
      <c r="I1" s="7"/>
    </row>
    <row r="2" spans="1:9" ht="11.4" thickBot="1" x14ac:dyDescent="0.3">
      <c r="A2" s="30"/>
      <c r="B2" s="124" t="s">
        <v>4</v>
      </c>
      <c r="C2" s="125"/>
      <c r="D2" s="125"/>
      <c r="E2" s="126"/>
      <c r="F2" s="124" t="s">
        <v>9</v>
      </c>
      <c r="G2" s="125"/>
      <c r="H2" s="125"/>
      <c r="I2" s="126"/>
    </row>
    <row r="3" spans="1:9" ht="11.4" thickBot="1" x14ac:dyDescent="0.3">
      <c r="A3" s="31"/>
      <c r="B3" s="127" t="s">
        <v>12</v>
      </c>
      <c r="C3" s="128"/>
      <c r="D3" s="127" t="s">
        <v>13</v>
      </c>
      <c r="E3" s="128"/>
      <c r="F3" s="127" t="s">
        <v>12</v>
      </c>
      <c r="G3" s="128"/>
      <c r="H3" s="127" t="s">
        <v>13</v>
      </c>
      <c r="I3" s="128"/>
    </row>
    <row r="4" spans="1:9" ht="11.4" thickBot="1" x14ac:dyDescent="0.3">
      <c r="A4" s="32"/>
      <c r="B4" s="33" t="s">
        <v>7</v>
      </c>
      <c r="C4" s="34" t="s">
        <v>8</v>
      </c>
      <c r="D4" s="33" t="s">
        <v>7</v>
      </c>
      <c r="E4" s="34" t="s">
        <v>8</v>
      </c>
      <c r="F4" s="34" t="s">
        <v>7</v>
      </c>
      <c r="G4" s="34" t="s">
        <v>8</v>
      </c>
      <c r="H4" s="33" t="s">
        <v>7</v>
      </c>
      <c r="I4" s="34" t="s">
        <v>8</v>
      </c>
    </row>
    <row r="5" spans="1:9" ht="11.4" thickBot="1" x14ac:dyDescent="0.3">
      <c r="A5" s="35" t="s">
        <v>1</v>
      </c>
      <c r="B5" s="36">
        <v>219</v>
      </c>
      <c r="C5" s="37">
        <v>3.2</v>
      </c>
      <c r="D5" s="36">
        <v>211</v>
      </c>
      <c r="E5" s="37">
        <v>3</v>
      </c>
      <c r="F5" s="106">
        <v>215</v>
      </c>
      <c r="G5" s="107">
        <v>2.5968379472562551</v>
      </c>
      <c r="H5" s="106">
        <v>216.1</v>
      </c>
      <c r="I5" s="107">
        <v>2.6109876936627212</v>
      </c>
    </row>
    <row r="6" spans="1:9" ht="11.4" thickBot="1" x14ac:dyDescent="0.3">
      <c r="A6" s="35" t="s">
        <v>36</v>
      </c>
      <c r="B6" s="36">
        <v>218</v>
      </c>
      <c r="C6" s="37">
        <v>2.2999999999999998</v>
      </c>
      <c r="D6" s="36">
        <v>212</v>
      </c>
      <c r="E6" s="37">
        <v>1.8</v>
      </c>
      <c r="F6" s="106">
        <v>220</v>
      </c>
      <c r="G6" s="107">
        <v>2.3320898651819526</v>
      </c>
      <c r="H6" s="106">
        <v>219</v>
      </c>
      <c r="I6" s="107">
        <v>2.7831579907296025</v>
      </c>
    </row>
    <row r="7" spans="1:9" ht="11.4" thickBot="1" x14ac:dyDescent="0.3">
      <c r="A7" s="35" t="s">
        <v>37</v>
      </c>
      <c r="B7" s="36">
        <v>220</v>
      </c>
      <c r="C7" s="37">
        <v>3.2</v>
      </c>
      <c r="D7" s="36">
        <v>210</v>
      </c>
      <c r="E7" s="37">
        <v>2.6</v>
      </c>
      <c r="F7" s="106">
        <v>230</v>
      </c>
      <c r="G7" s="107">
        <v>2.132212835048636</v>
      </c>
      <c r="H7" s="106">
        <v>227</v>
      </c>
      <c r="I7" s="107">
        <v>1.6782108679418177</v>
      </c>
    </row>
    <row r="8" spans="1:9" ht="11.4" thickBot="1" x14ac:dyDescent="0.3">
      <c r="A8" s="35" t="s">
        <v>38</v>
      </c>
      <c r="B8" s="36">
        <v>225</v>
      </c>
      <c r="C8" s="37">
        <v>2.8</v>
      </c>
      <c r="D8" s="36">
        <v>210</v>
      </c>
      <c r="E8" s="37">
        <v>2.4</v>
      </c>
      <c r="F8" s="106">
        <v>228</v>
      </c>
      <c r="G8" s="107">
        <v>2.5595285324472346</v>
      </c>
      <c r="H8" s="106">
        <v>224</v>
      </c>
      <c r="I8" s="107">
        <v>2.9611902216299373</v>
      </c>
    </row>
    <row r="9" spans="1:9" ht="11.4" thickBot="1" x14ac:dyDescent="0.3">
      <c r="A9" s="88" t="s">
        <v>39</v>
      </c>
      <c r="B9" s="89">
        <v>219</v>
      </c>
      <c r="C9" s="90">
        <v>3.2</v>
      </c>
      <c r="D9" s="89">
        <v>211</v>
      </c>
      <c r="E9" s="90">
        <v>2.4</v>
      </c>
      <c r="F9" s="106">
        <v>221</v>
      </c>
      <c r="G9" s="107">
        <v>1.7493673333898745</v>
      </c>
      <c r="H9" s="106">
        <v>215.8</v>
      </c>
      <c r="I9" s="107">
        <v>1.9353892901875704</v>
      </c>
    </row>
    <row r="10" spans="1:9" ht="11.4" thickBot="1" x14ac:dyDescent="0.3">
      <c r="A10" s="35" t="s">
        <v>43</v>
      </c>
      <c r="B10" s="36">
        <v>215</v>
      </c>
      <c r="C10" s="37">
        <v>1.1000000000000001</v>
      </c>
      <c r="D10" s="36">
        <v>210</v>
      </c>
      <c r="E10" s="37">
        <v>0.8</v>
      </c>
      <c r="F10" s="89">
        <v>215.7</v>
      </c>
      <c r="G10" s="90">
        <v>1.2088216839538335</v>
      </c>
      <c r="H10" s="89">
        <v>215.4</v>
      </c>
      <c r="I10" s="90">
        <v>1.0886156152028041</v>
      </c>
    </row>
    <row r="11" spans="1:9" x14ac:dyDescent="0.25">
      <c r="A11" t="s">
        <v>56</v>
      </c>
    </row>
    <row r="22" spans="2:6" x14ac:dyDescent="0.25">
      <c r="F22" s="73"/>
    </row>
    <row r="24" spans="2:6" x14ac:dyDescent="0.25">
      <c r="B24" s="75"/>
      <c r="C24" s="73"/>
    </row>
  </sheetData>
  <mergeCells count="6">
    <mergeCell ref="B2:E2"/>
    <mergeCell ref="B3:C3"/>
    <mergeCell ref="D3:E3"/>
    <mergeCell ref="F2:I2"/>
    <mergeCell ref="F3:G3"/>
    <mergeCell ref="H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77"/>
  <sheetViews>
    <sheetView showGridLines="0" workbookViewId="0">
      <selection activeCell="I31" sqref="I31"/>
    </sheetView>
  </sheetViews>
  <sheetFormatPr defaultColWidth="11.7109375" defaultRowHeight="13.2" x14ac:dyDescent="0.25"/>
  <cols>
    <col min="1" max="1" width="11.7109375" style="39"/>
    <col min="2" max="2" width="20" style="39" bestFit="1" customWidth="1"/>
    <col min="3" max="3" width="13" style="39" bestFit="1" customWidth="1"/>
    <col min="4" max="16384" width="11.7109375" style="39"/>
  </cols>
  <sheetData>
    <row r="1" spans="1:1" ht="13.8" x14ac:dyDescent="0.25">
      <c r="A1" s="15" t="s">
        <v>59</v>
      </c>
    </row>
    <row r="2" spans="1:1" ht="13.8" x14ac:dyDescent="0.25">
      <c r="A2" s="15"/>
    </row>
    <row r="3" spans="1:1" ht="13.8" x14ac:dyDescent="0.25">
      <c r="A3" s="15"/>
    </row>
    <row r="4" spans="1:1" ht="13.8" x14ac:dyDescent="0.25">
      <c r="A4" s="15"/>
    </row>
    <row r="5" spans="1:1" ht="13.8" x14ac:dyDescent="0.25">
      <c r="A5" s="15"/>
    </row>
    <row r="6" spans="1:1" ht="13.8" x14ac:dyDescent="0.25">
      <c r="A6" s="15"/>
    </row>
    <row r="7" spans="1:1" ht="13.8" x14ac:dyDescent="0.25">
      <c r="A7" s="15"/>
    </row>
    <row r="8" spans="1:1" ht="13.8" x14ac:dyDescent="0.25">
      <c r="A8" s="15"/>
    </row>
    <row r="9" spans="1:1" ht="13.8" x14ac:dyDescent="0.25">
      <c r="A9" s="15"/>
    </row>
    <row r="10" spans="1:1" ht="13.8" x14ac:dyDescent="0.25">
      <c r="A10" s="15"/>
    </row>
    <row r="11" spans="1:1" ht="13.8" x14ac:dyDescent="0.25">
      <c r="A11" s="15"/>
    </row>
    <row r="12" spans="1:1" ht="13.8" x14ac:dyDescent="0.25">
      <c r="A12" s="15"/>
    </row>
    <row r="13" spans="1:1" ht="13.8" x14ac:dyDescent="0.25">
      <c r="A13" s="15"/>
    </row>
    <row r="14" spans="1:1" ht="13.8" x14ac:dyDescent="0.25">
      <c r="A14" s="15"/>
    </row>
    <row r="15" spans="1:1" ht="13.8" x14ac:dyDescent="0.25">
      <c r="A15" s="15"/>
    </row>
    <row r="16" spans="1:1" ht="13.8" x14ac:dyDescent="0.25">
      <c r="A16" s="15"/>
    </row>
    <row r="17" spans="1:25" ht="13.8" x14ac:dyDescent="0.25">
      <c r="A17" s="15"/>
    </row>
    <row r="20" spans="1:25" ht="13.8" thickBot="1" x14ac:dyDescent="0.3"/>
    <row r="21" spans="1:25" ht="13.8" thickBot="1" x14ac:dyDescent="0.3">
      <c r="B21" s="64"/>
      <c r="C21" s="65"/>
      <c r="D21" s="65"/>
      <c r="E21" s="66"/>
    </row>
    <row r="22" spans="1:25" ht="33" thickBot="1" x14ac:dyDescent="0.3">
      <c r="B22" s="42" t="s">
        <v>14</v>
      </c>
      <c r="C22" s="64"/>
      <c r="D22" s="64" t="s">
        <v>15</v>
      </c>
      <c r="E22" s="64"/>
      <c r="G22" s="103"/>
      <c r="L22" s="51" t="s">
        <v>20</v>
      </c>
      <c r="M22" s="65"/>
      <c r="N22" s="51" t="s">
        <v>15</v>
      </c>
      <c r="O22" s="51"/>
      <c r="P22" s="51"/>
      <c r="R22" s="103"/>
    </row>
    <row r="23" spans="1:25" ht="13.8" thickBot="1" x14ac:dyDescent="0.3">
      <c r="B23" s="67"/>
      <c r="C23" s="42"/>
      <c r="D23" s="42" t="s">
        <v>16</v>
      </c>
      <c r="E23" s="42" t="s">
        <v>17</v>
      </c>
      <c r="L23" s="68"/>
      <c r="M23" s="69"/>
      <c r="N23" s="64" t="s">
        <v>17</v>
      </c>
      <c r="O23" s="64" t="s">
        <v>16</v>
      </c>
      <c r="P23" s="64" t="s">
        <v>21</v>
      </c>
    </row>
    <row r="24" spans="1:25" ht="22.2" thickBot="1" x14ac:dyDescent="0.3">
      <c r="B24" s="129" t="s">
        <v>18</v>
      </c>
      <c r="C24" s="35" t="s">
        <v>38</v>
      </c>
      <c r="D24" s="100">
        <v>-10</v>
      </c>
      <c r="E24" s="100">
        <v>90</v>
      </c>
      <c r="F24" s="43"/>
      <c r="H24" s="74"/>
      <c r="L24" s="131" t="s">
        <v>18</v>
      </c>
      <c r="M24" s="35" t="s">
        <v>38</v>
      </c>
      <c r="N24" s="100">
        <v>-20</v>
      </c>
      <c r="O24" s="100">
        <v>-1.6</v>
      </c>
      <c r="P24" s="100">
        <v>78.400000000000006</v>
      </c>
    </row>
    <row r="25" spans="1:25" ht="13.8" thickBot="1" x14ac:dyDescent="0.3">
      <c r="B25" s="129"/>
      <c r="C25" s="35" t="s">
        <v>37</v>
      </c>
      <c r="D25" s="100">
        <v>-12</v>
      </c>
      <c r="E25" s="100">
        <v>88</v>
      </c>
      <c r="F25" s="43"/>
      <c r="L25" s="129"/>
      <c r="M25" s="35" t="s">
        <v>37</v>
      </c>
      <c r="N25" s="100">
        <v>-18.3</v>
      </c>
      <c r="O25" s="100">
        <v>-0.9</v>
      </c>
      <c r="P25" s="100">
        <v>80.8</v>
      </c>
    </row>
    <row r="26" spans="1:25" ht="13.8" thickBot="1" x14ac:dyDescent="0.3">
      <c r="B26" s="129"/>
      <c r="C26" s="35" t="s">
        <v>36</v>
      </c>
      <c r="D26" s="100">
        <v>-11.2</v>
      </c>
      <c r="E26" s="100">
        <v>88.8</v>
      </c>
      <c r="F26" s="43"/>
      <c r="L26" s="129"/>
      <c r="M26" s="35" t="s">
        <v>36</v>
      </c>
      <c r="N26" s="100">
        <v>-18.7</v>
      </c>
      <c r="O26" s="100">
        <v>-1.3</v>
      </c>
      <c r="P26" s="100">
        <v>80</v>
      </c>
    </row>
    <row r="27" spans="1:25" ht="13.8" thickBot="1" x14ac:dyDescent="0.3">
      <c r="B27" s="129"/>
      <c r="C27" s="35" t="s">
        <v>1</v>
      </c>
      <c r="D27" s="100">
        <v>-11</v>
      </c>
      <c r="E27" s="100">
        <v>89</v>
      </c>
      <c r="F27" s="43"/>
      <c r="L27" s="129"/>
      <c r="M27" s="35" t="s">
        <v>1</v>
      </c>
      <c r="N27" s="100">
        <v>-24.9</v>
      </c>
      <c r="O27" s="100">
        <v>-2</v>
      </c>
      <c r="P27" s="100">
        <v>73</v>
      </c>
    </row>
    <row r="28" spans="1:25" ht="13.8" thickBot="1" x14ac:dyDescent="0.3">
      <c r="B28" s="129"/>
      <c r="C28" s="35" t="s">
        <v>39</v>
      </c>
      <c r="D28" s="100">
        <v>-11.3</v>
      </c>
      <c r="E28" s="100">
        <v>88.7</v>
      </c>
      <c r="F28" s="43"/>
      <c r="L28" s="129"/>
      <c r="M28" s="35" t="s">
        <v>39</v>
      </c>
      <c r="N28" s="100">
        <v>-21</v>
      </c>
      <c r="O28" s="100">
        <v>-1.6</v>
      </c>
      <c r="P28" s="100">
        <v>77.400000000000006</v>
      </c>
    </row>
    <row r="29" spans="1:25" ht="13.8" thickBot="1" x14ac:dyDescent="0.3">
      <c r="B29" s="130"/>
      <c r="C29" s="35" t="s">
        <v>43</v>
      </c>
      <c r="D29" s="100">
        <v>-13.5</v>
      </c>
      <c r="E29" s="100">
        <v>86.5</v>
      </c>
      <c r="F29" s="43"/>
      <c r="L29" s="130"/>
      <c r="M29" s="35" t="s">
        <v>43</v>
      </c>
      <c r="N29" s="100">
        <v>-27.2</v>
      </c>
      <c r="O29" s="100">
        <v>-3.1</v>
      </c>
      <c r="P29" s="100">
        <v>69.7</v>
      </c>
    </row>
    <row r="30" spans="1:25" ht="13.8" thickBot="1" x14ac:dyDescent="0.3">
      <c r="W30" s="43"/>
      <c r="X30" s="43"/>
      <c r="Y30" s="43"/>
    </row>
    <row r="31" spans="1:25" ht="22.2" thickBot="1" x14ac:dyDescent="0.3">
      <c r="B31" s="131" t="s">
        <v>19</v>
      </c>
      <c r="C31" s="41" t="s">
        <v>38</v>
      </c>
      <c r="D31" s="101">
        <v>-8.4</v>
      </c>
      <c r="E31" s="101">
        <v>91.6</v>
      </c>
      <c r="F31" s="43"/>
      <c r="G31" s="43"/>
      <c r="L31" s="131" t="s">
        <v>19</v>
      </c>
      <c r="M31" s="41" t="s">
        <v>38</v>
      </c>
      <c r="N31" s="101">
        <v>-11.3</v>
      </c>
      <c r="O31" s="101">
        <v>-2.5</v>
      </c>
      <c r="P31" s="101">
        <v>86.2</v>
      </c>
      <c r="W31" s="43"/>
      <c r="X31" s="43"/>
      <c r="Y31" s="43"/>
    </row>
    <row r="32" spans="1:25" ht="13.8" thickBot="1" x14ac:dyDescent="0.3">
      <c r="B32" s="129"/>
      <c r="C32" s="35" t="s">
        <v>37</v>
      </c>
      <c r="D32" s="100">
        <v>-9.6</v>
      </c>
      <c r="E32" s="100">
        <v>90.4</v>
      </c>
      <c r="F32" s="43"/>
      <c r="G32" s="43"/>
      <c r="L32" s="129"/>
      <c r="M32" s="35" t="s">
        <v>37</v>
      </c>
      <c r="N32" s="100">
        <v>-9.4</v>
      </c>
      <c r="O32" s="100">
        <v>-1.7</v>
      </c>
      <c r="P32" s="100">
        <v>89</v>
      </c>
      <c r="W32" s="43"/>
      <c r="X32" s="43"/>
      <c r="Y32" s="43"/>
    </row>
    <row r="33" spans="1:25" ht="13.8" thickBot="1" x14ac:dyDescent="0.3">
      <c r="B33" s="129"/>
      <c r="C33" s="35" t="s">
        <v>36</v>
      </c>
      <c r="D33" s="100">
        <v>-7</v>
      </c>
      <c r="E33" s="100">
        <v>93</v>
      </c>
      <c r="F33" s="43"/>
      <c r="G33" s="43"/>
      <c r="L33" s="129"/>
      <c r="M33" s="35" t="s">
        <v>36</v>
      </c>
      <c r="N33" s="100">
        <v>-10</v>
      </c>
      <c r="O33" s="100">
        <v>-2</v>
      </c>
      <c r="P33" s="100">
        <v>88</v>
      </c>
      <c r="W33" s="43"/>
      <c r="X33" s="43"/>
      <c r="Y33" s="43"/>
    </row>
    <row r="34" spans="1:25" ht="13.8" thickBot="1" x14ac:dyDescent="0.3">
      <c r="B34" s="129"/>
      <c r="C34" s="41" t="s">
        <v>1</v>
      </c>
      <c r="D34" s="101">
        <v>-8.9</v>
      </c>
      <c r="E34" s="101">
        <v>91.1</v>
      </c>
      <c r="F34" s="43"/>
      <c r="G34" s="43"/>
      <c r="L34" s="129"/>
      <c r="M34" s="35" t="s">
        <v>1</v>
      </c>
      <c r="N34" s="100">
        <v>-13.1</v>
      </c>
      <c r="O34" s="100">
        <v>-3.2</v>
      </c>
      <c r="P34" s="100">
        <v>83.7</v>
      </c>
      <c r="W34" s="43"/>
      <c r="X34" s="43"/>
      <c r="Y34" s="43"/>
    </row>
    <row r="35" spans="1:25" ht="13.8" thickBot="1" x14ac:dyDescent="0.3">
      <c r="B35" s="129"/>
      <c r="C35" s="35" t="s">
        <v>39</v>
      </c>
      <c r="D35" s="100">
        <v>-7.7</v>
      </c>
      <c r="E35" s="100">
        <v>92.3</v>
      </c>
      <c r="L35" s="129"/>
      <c r="M35" s="35" t="s">
        <v>39</v>
      </c>
      <c r="N35" s="100">
        <v>-11.2</v>
      </c>
      <c r="O35" s="100">
        <v>-2.5</v>
      </c>
      <c r="P35" s="100">
        <v>86.3</v>
      </c>
    </row>
    <row r="36" spans="1:25" ht="13.8" thickBot="1" x14ac:dyDescent="0.3">
      <c r="B36" s="130"/>
      <c r="C36" s="35" t="s">
        <v>43</v>
      </c>
      <c r="D36" s="100">
        <v>-9.1999999999999993</v>
      </c>
      <c r="E36" s="100">
        <v>90.8</v>
      </c>
      <c r="L36" s="130"/>
      <c r="M36" s="35" t="s">
        <v>43</v>
      </c>
      <c r="N36" s="100">
        <v>-13.6</v>
      </c>
      <c r="O36" s="100">
        <v>-3.6</v>
      </c>
      <c r="P36" s="100">
        <v>82.8</v>
      </c>
    </row>
    <row r="38" spans="1:25" x14ac:dyDescent="0.25">
      <c r="A38" s="26" t="s">
        <v>56</v>
      </c>
    </row>
    <row r="44" spans="1:25" ht="14.25" customHeight="1" x14ac:dyDescent="0.25"/>
    <row r="45" spans="1:25" ht="14.25" customHeight="1" x14ac:dyDescent="0.25"/>
    <row r="46" spans="1:25" x14ac:dyDescent="0.25">
      <c r="H46" s="44"/>
    </row>
    <row r="47" spans="1:25" x14ac:dyDescent="0.25">
      <c r="H47" s="44"/>
    </row>
    <row r="48" spans="1:25" x14ac:dyDescent="0.25">
      <c r="H48" s="44"/>
    </row>
    <row r="49" spans="2:17" x14ac:dyDescent="0.25">
      <c r="G49" s="45"/>
      <c r="H49" s="44"/>
      <c r="L49" s="43"/>
      <c r="M49" s="43"/>
      <c r="N49" s="43"/>
      <c r="O49" s="43"/>
    </row>
    <row r="50" spans="2:17" x14ac:dyDescent="0.25">
      <c r="G50" s="45"/>
      <c r="H50" s="44"/>
      <c r="L50" s="43"/>
      <c r="M50" s="43"/>
      <c r="N50" s="43"/>
      <c r="O50" s="43"/>
    </row>
    <row r="51" spans="2:17" x14ac:dyDescent="0.25">
      <c r="G51" s="45"/>
      <c r="H51" s="44"/>
      <c r="L51" s="43"/>
      <c r="M51" s="43"/>
      <c r="N51" s="43"/>
      <c r="O51" s="43"/>
    </row>
    <row r="52" spans="2:17" ht="12.75" customHeight="1" x14ac:dyDescent="0.25">
      <c r="G52" s="45"/>
      <c r="L52" s="43"/>
      <c r="M52" s="43"/>
      <c r="N52" s="43"/>
      <c r="O52" s="43"/>
    </row>
    <row r="53" spans="2:17" ht="12.75" customHeight="1" x14ac:dyDescent="0.25">
      <c r="G53" s="45"/>
      <c r="H53" s="44"/>
      <c r="L53" s="43"/>
      <c r="M53" s="43"/>
      <c r="N53" s="43"/>
      <c r="O53" s="43"/>
    </row>
    <row r="54" spans="2:17" ht="12.75" customHeight="1" x14ac:dyDescent="0.25">
      <c r="L54" s="43"/>
      <c r="M54" s="43"/>
      <c r="N54" s="43"/>
      <c r="O54" s="43"/>
    </row>
    <row r="55" spans="2:17" ht="13.5" customHeight="1" x14ac:dyDescent="0.25">
      <c r="G55" s="43"/>
      <c r="H55" s="43"/>
      <c r="L55" s="43"/>
      <c r="M55" s="43"/>
      <c r="N55" s="43"/>
      <c r="O55" s="43"/>
    </row>
    <row r="56" spans="2:17" ht="13.5" customHeight="1" x14ac:dyDescent="0.25">
      <c r="G56" s="43"/>
      <c r="H56" s="43"/>
      <c r="L56" s="43"/>
      <c r="M56" s="43"/>
      <c r="N56" s="43"/>
      <c r="O56" s="43"/>
    </row>
    <row r="57" spans="2:17" ht="13.5" customHeight="1" x14ac:dyDescent="0.25">
      <c r="G57" s="43"/>
      <c r="H57" s="43"/>
    </row>
    <row r="58" spans="2:17" ht="13.5" customHeight="1" x14ac:dyDescent="0.25">
      <c r="G58" s="43"/>
      <c r="H58" s="43"/>
    </row>
    <row r="59" spans="2:17" ht="13.5" customHeight="1" x14ac:dyDescent="0.25">
      <c r="G59" s="43"/>
      <c r="H59" s="43"/>
      <c r="N59" s="43"/>
      <c r="O59" s="43"/>
      <c r="P59" s="43"/>
      <c r="Q59" s="43"/>
    </row>
    <row r="60" spans="2:17" ht="13.5" customHeight="1" x14ac:dyDescent="0.25">
      <c r="G60" s="43"/>
      <c r="H60" s="43"/>
      <c r="N60" s="43"/>
      <c r="O60" s="43"/>
      <c r="P60" s="43"/>
      <c r="Q60" s="43"/>
    </row>
    <row r="61" spans="2:17" x14ac:dyDescent="0.25">
      <c r="G61" s="43"/>
      <c r="H61" s="43"/>
      <c r="N61" s="43"/>
      <c r="O61" s="43"/>
      <c r="P61" s="43"/>
      <c r="Q61" s="43"/>
    </row>
    <row r="62" spans="2:17" x14ac:dyDescent="0.25">
      <c r="G62" s="45"/>
      <c r="H62" s="43"/>
      <c r="N62" s="43"/>
      <c r="O62" s="43"/>
      <c r="P62" s="43"/>
      <c r="Q62" s="43"/>
    </row>
    <row r="63" spans="2:17" x14ac:dyDescent="0.25">
      <c r="B63" s="46"/>
      <c r="N63" s="43"/>
      <c r="O63" s="43"/>
      <c r="P63" s="43"/>
      <c r="Q63" s="43"/>
    </row>
    <row r="64" spans="2:17" ht="12.75" customHeight="1" x14ac:dyDescent="0.25">
      <c r="B64" s="46"/>
      <c r="N64" s="43"/>
      <c r="O64" s="43"/>
      <c r="P64" s="43"/>
      <c r="Q64" s="43"/>
    </row>
    <row r="65" spans="1:17" ht="12.75" customHeight="1" x14ac:dyDescent="0.25">
      <c r="B65" s="46"/>
      <c r="N65" s="43"/>
      <c r="O65" s="43"/>
      <c r="P65" s="43"/>
      <c r="Q65" s="43"/>
    </row>
    <row r="66" spans="1:17" ht="13.5" customHeight="1" x14ac:dyDescent="0.25">
      <c r="B66" s="46"/>
      <c r="N66" s="43"/>
      <c r="O66" s="43"/>
      <c r="P66" s="43"/>
      <c r="Q66" s="43"/>
    </row>
    <row r="67" spans="1:17" x14ac:dyDescent="0.25">
      <c r="B67" s="46"/>
      <c r="C67" s="46"/>
      <c r="D67" s="46"/>
      <c r="E67" s="46"/>
      <c r="F67" s="46"/>
      <c r="G67" s="46"/>
      <c r="H67" s="46"/>
    </row>
    <row r="70" spans="1:17" ht="14.25" customHeight="1" x14ac:dyDescent="0.25">
      <c r="A70" s="46"/>
    </row>
    <row r="71" spans="1:17" ht="14.25" customHeight="1" x14ac:dyDescent="0.25">
      <c r="A71" s="46"/>
      <c r="B71" s="46"/>
    </row>
    <row r="72" spans="1:17" x14ac:dyDescent="0.25">
      <c r="A72" s="46"/>
      <c r="B72" s="46"/>
    </row>
    <row r="73" spans="1:17" ht="12.75" customHeight="1" x14ac:dyDescent="0.25">
      <c r="A73" s="46"/>
      <c r="B73" s="46"/>
    </row>
    <row r="74" spans="1:17" ht="12.75" customHeight="1" x14ac:dyDescent="0.25">
      <c r="A74" s="46"/>
      <c r="B74" s="46"/>
    </row>
    <row r="75" spans="1:17" ht="13.5" customHeight="1" x14ac:dyDescent="0.25">
      <c r="A75" s="46"/>
      <c r="B75" s="46"/>
    </row>
    <row r="76" spans="1:17" ht="13.5" customHeight="1" x14ac:dyDescent="0.25">
      <c r="A76" s="46"/>
      <c r="B76" s="46"/>
    </row>
    <row r="77" spans="1:17" x14ac:dyDescent="0.25">
      <c r="B77" s="46"/>
      <c r="C77" s="46"/>
      <c r="D77" s="46"/>
      <c r="E77" s="46"/>
      <c r="F77" s="46"/>
      <c r="G77" s="46"/>
      <c r="H77" s="46"/>
    </row>
  </sheetData>
  <mergeCells count="4">
    <mergeCell ref="B24:B29"/>
    <mergeCell ref="L24:L29"/>
    <mergeCell ref="B31:B36"/>
    <mergeCell ref="L31:L3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0"/>
  <sheetViews>
    <sheetView showGridLines="0" workbookViewId="0">
      <selection activeCell="U32" sqref="U32"/>
    </sheetView>
  </sheetViews>
  <sheetFormatPr defaultColWidth="9.28515625" defaultRowHeight="10.8" x14ac:dyDescent="0.25"/>
  <cols>
    <col min="1" max="1" width="19.42578125" customWidth="1"/>
  </cols>
  <sheetData>
    <row r="1" spans="1:11" ht="14.4" thickBot="1" x14ac:dyDescent="0.3">
      <c r="A1" s="8" t="s">
        <v>60</v>
      </c>
      <c r="B1" s="8"/>
      <c r="C1" s="8"/>
      <c r="D1" s="8"/>
      <c r="E1" s="8"/>
      <c r="F1" s="8"/>
      <c r="G1" s="8"/>
      <c r="H1" s="8"/>
      <c r="I1" s="8"/>
      <c r="J1" s="8"/>
      <c r="K1" s="8"/>
    </row>
    <row r="2" spans="1:11" ht="19.5" customHeight="1" thickBot="1" x14ac:dyDescent="0.3">
      <c r="A2" s="30"/>
      <c r="B2" s="119" t="s">
        <v>47</v>
      </c>
      <c r="C2" s="120"/>
      <c r="D2" s="120"/>
      <c r="E2" s="121"/>
      <c r="F2" s="119" t="s">
        <v>25</v>
      </c>
      <c r="G2" s="120"/>
      <c r="H2" s="120"/>
      <c r="I2" s="121"/>
    </row>
    <row r="3" spans="1:11" ht="18" customHeight="1" thickBot="1" x14ac:dyDescent="0.3">
      <c r="A3" s="31"/>
      <c r="B3" s="122" t="s">
        <v>5</v>
      </c>
      <c r="C3" s="123"/>
      <c r="D3" s="122" t="s">
        <v>6</v>
      </c>
      <c r="E3" s="123"/>
      <c r="F3" s="122" t="s">
        <v>5</v>
      </c>
      <c r="G3" s="123"/>
      <c r="H3" s="122" t="s">
        <v>6</v>
      </c>
      <c r="I3" s="123"/>
    </row>
    <row r="4" spans="1:11" ht="11.4" thickBot="1" x14ac:dyDescent="0.3">
      <c r="A4" s="32"/>
      <c r="B4" s="34" t="s">
        <v>7</v>
      </c>
      <c r="C4" s="34" t="s">
        <v>8</v>
      </c>
      <c r="D4" s="33" t="s">
        <v>7</v>
      </c>
      <c r="E4" s="34" t="s">
        <v>8</v>
      </c>
      <c r="F4" s="34" t="s">
        <v>7</v>
      </c>
      <c r="G4" s="34" t="s">
        <v>8</v>
      </c>
      <c r="H4" s="33" t="s">
        <v>7</v>
      </c>
      <c r="I4" s="34" t="s">
        <v>8</v>
      </c>
    </row>
    <row r="5" spans="1:11" ht="11.4" thickBot="1" x14ac:dyDescent="0.3">
      <c r="A5" s="35" t="s">
        <v>1</v>
      </c>
      <c r="B5" s="47">
        <v>202</v>
      </c>
      <c r="C5" s="37">
        <v>3.9</v>
      </c>
      <c r="D5" s="47">
        <v>203</v>
      </c>
      <c r="E5" s="37">
        <v>4.7</v>
      </c>
      <c r="F5" s="108">
        <v>194</v>
      </c>
      <c r="G5" s="107">
        <v>4.5565330510497013</v>
      </c>
      <c r="H5" s="108">
        <v>197</v>
      </c>
      <c r="I5" s="107">
        <v>5.0606580513492894</v>
      </c>
      <c r="J5" s="75"/>
      <c r="K5" s="73"/>
    </row>
    <row r="6" spans="1:11" ht="11.4" thickBot="1" x14ac:dyDescent="0.3">
      <c r="A6" s="35" t="s">
        <v>36</v>
      </c>
      <c r="B6" s="47">
        <v>204</v>
      </c>
      <c r="C6" s="37">
        <v>3.2</v>
      </c>
      <c r="D6" s="47">
        <v>205</v>
      </c>
      <c r="E6" s="37">
        <v>3.8</v>
      </c>
      <c r="F6" s="108">
        <v>201</v>
      </c>
      <c r="G6" s="107">
        <v>4.0649660281080422</v>
      </c>
      <c r="H6" s="108">
        <v>201</v>
      </c>
      <c r="I6" s="107">
        <v>4.7621918799489871</v>
      </c>
      <c r="J6" s="75"/>
      <c r="K6" s="73"/>
    </row>
    <row r="7" spans="1:11" ht="11.4" thickBot="1" x14ac:dyDescent="0.3">
      <c r="A7" s="35" t="s">
        <v>37</v>
      </c>
      <c r="B7" s="47">
        <v>201</v>
      </c>
      <c r="C7" s="37">
        <v>4.0999999999999996</v>
      </c>
      <c r="D7" s="47">
        <v>203</v>
      </c>
      <c r="E7" s="37">
        <v>4.3</v>
      </c>
      <c r="F7" s="108">
        <v>201</v>
      </c>
      <c r="G7" s="107">
        <v>3.5755033330296651</v>
      </c>
      <c r="H7" s="108">
        <v>205</v>
      </c>
      <c r="I7" s="107">
        <v>4.331333919190671</v>
      </c>
      <c r="J7" s="75"/>
      <c r="K7" s="73"/>
    </row>
    <row r="8" spans="1:11" ht="11.4" thickBot="1" x14ac:dyDescent="0.3">
      <c r="A8" s="35" t="s">
        <v>38</v>
      </c>
      <c r="B8" s="47">
        <v>196</v>
      </c>
      <c r="C8" s="37">
        <v>4.8</v>
      </c>
      <c r="D8" s="47">
        <v>200</v>
      </c>
      <c r="E8" s="37">
        <v>5</v>
      </c>
      <c r="F8" s="108">
        <v>195</v>
      </c>
      <c r="G8" s="107">
        <v>5.0248116842201958</v>
      </c>
      <c r="H8" s="108">
        <v>196</v>
      </c>
      <c r="I8" s="107">
        <v>5.4318189257350475</v>
      </c>
      <c r="J8" s="75"/>
      <c r="K8" s="73"/>
    </row>
    <row r="9" spans="1:11" ht="11.4" thickBot="1" x14ac:dyDescent="0.3">
      <c r="A9" s="35" t="s">
        <v>39</v>
      </c>
      <c r="B9" s="47">
        <v>201.5</v>
      </c>
      <c r="C9" s="37">
        <v>4.2</v>
      </c>
      <c r="D9" s="47">
        <v>204</v>
      </c>
      <c r="E9" s="37">
        <v>4.4000000000000004</v>
      </c>
      <c r="F9" s="108">
        <v>198</v>
      </c>
      <c r="G9" s="107">
        <v>2.9085535479081255</v>
      </c>
      <c r="H9" s="108">
        <v>199</v>
      </c>
      <c r="I9" s="107">
        <v>3.4437141361222738</v>
      </c>
      <c r="J9" s="79"/>
      <c r="K9" s="78"/>
    </row>
    <row r="10" spans="1:11" ht="11.4" thickBot="1" x14ac:dyDescent="0.3">
      <c r="A10" s="35" t="s">
        <v>43</v>
      </c>
      <c r="B10" s="47">
        <v>196</v>
      </c>
      <c r="C10" s="37">
        <v>1.1000000000000001</v>
      </c>
      <c r="D10" s="47">
        <v>196</v>
      </c>
      <c r="E10" s="37">
        <v>1.2</v>
      </c>
      <c r="F10" s="108">
        <v>185</v>
      </c>
      <c r="G10" s="107">
        <v>1.3860017073312747</v>
      </c>
      <c r="H10" s="108">
        <v>190</v>
      </c>
      <c r="I10" s="107">
        <v>1.5741471045727216</v>
      </c>
      <c r="J10" s="79"/>
      <c r="K10" s="78"/>
    </row>
    <row r="11" spans="1:11" x14ac:dyDescent="0.25">
      <c r="A11" t="s">
        <v>56</v>
      </c>
    </row>
    <row r="20" spans="6:6" x14ac:dyDescent="0.25">
      <c r="F20" s="73"/>
    </row>
  </sheetData>
  <mergeCells count="6">
    <mergeCell ref="B2:E2"/>
    <mergeCell ref="B3:C3"/>
    <mergeCell ref="D3:E3"/>
    <mergeCell ref="F2:I2"/>
    <mergeCell ref="F3:G3"/>
    <mergeCell ref="H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30"/>
  <sheetViews>
    <sheetView showGridLines="0" workbookViewId="0">
      <selection activeCell="K31" sqref="K31"/>
    </sheetView>
  </sheetViews>
  <sheetFormatPr defaultRowHeight="10.8" x14ac:dyDescent="0.25"/>
  <cols>
    <col min="1" max="1" width="33.7109375" customWidth="1"/>
    <col min="2" max="2" width="21.85546875" customWidth="1"/>
    <col min="3" max="3" width="18" customWidth="1"/>
    <col min="4" max="4" width="18.42578125" customWidth="1"/>
  </cols>
  <sheetData>
    <row r="1" spans="1:1" ht="13.8" x14ac:dyDescent="0.25">
      <c r="A1" s="8" t="s">
        <v>61</v>
      </c>
    </row>
    <row r="20" spans="1:4" ht="11.4" thickBot="1" x14ac:dyDescent="0.3"/>
    <row r="21" spans="1:4" ht="11.4" thickBot="1" x14ac:dyDescent="0.3">
      <c r="A21" s="86" t="s">
        <v>26</v>
      </c>
      <c r="B21" s="85">
        <v>2023</v>
      </c>
      <c r="C21" s="85">
        <v>2024</v>
      </c>
      <c r="D21" s="85">
        <v>2025</v>
      </c>
    </row>
    <row r="22" spans="1:4" ht="11.4" thickBot="1" x14ac:dyDescent="0.3">
      <c r="A22" s="35" t="s">
        <v>48</v>
      </c>
      <c r="B22" s="36">
        <f>11.5+20.8</f>
        <v>32.299999999999997</v>
      </c>
      <c r="C22" s="36">
        <f>8.3+19.6</f>
        <v>27.900000000000002</v>
      </c>
      <c r="D22" s="36">
        <f>10.2+20.4</f>
        <v>30.599999999999998</v>
      </c>
    </row>
    <row r="23" spans="1:4" ht="11.4" thickBot="1" x14ac:dyDescent="0.3">
      <c r="A23" s="35" t="s">
        <v>49</v>
      </c>
      <c r="B23" s="36">
        <f>16.1+25.1</f>
        <v>41.2</v>
      </c>
      <c r="C23" s="36">
        <f>11.7+24.1</f>
        <v>35.799999999999997</v>
      </c>
      <c r="D23" s="36">
        <v>43</v>
      </c>
    </row>
    <row r="25" spans="1:4" ht="11.4" thickBot="1" x14ac:dyDescent="0.3"/>
    <row r="26" spans="1:4" ht="11.4" thickBot="1" x14ac:dyDescent="0.3">
      <c r="A26" s="41" t="s">
        <v>30</v>
      </c>
      <c r="B26" s="85">
        <v>2023</v>
      </c>
      <c r="C26" s="85">
        <v>2024</v>
      </c>
      <c r="D26" s="85">
        <v>2025</v>
      </c>
    </row>
    <row r="27" spans="1:4" ht="11.4" thickBot="1" x14ac:dyDescent="0.3">
      <c r="A27" s="35" t="s">
        <v>48</v>
      </c>
      <c r="B27" s="36">
        <f>12+24.8</f>
        <v>36.799999999999997</v>
      </c>
      <c r="C27" s="36">
        <f>10.5+23.1</f>
        <v>33.6</v>
      </c>
      <c r="D27" s="36">
        <f>11.8+25.8</f>
        <v>37.6</v>
      </c>
    </row>
    <row r="28" spans="1:4" ht="11.4" thickBot="1" x14ac:dyDescent="0.3">
      <c r="A28" s="35" t="s">
        <v>49</v>
      </c>
      <c r="B28" s="36">
        <f>18.3+22.5</f>
        <v>40.799999999999997</v>
      </c>
      <c r="C28" s="36">
        <f>16.8+22.1</f>
        <v>38.900000000000006</v>
      </c>
      <c r="D28" s="36">
        <v>45</v>
      </c>
    </row>
    <row r="30" spans="1:4" x14ac:dyDescent="0.25">
      <c r="A30" t="s">
        <v>56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18</vt:i4>
      </vt:variant>
    </vt:vector>
  </HeadingPairs>
  <TitlesOfParts>
    <vt:vector size="18" baseType="lpstr">
      <vt:lpstr>Indice</vt:lpstr>
      <vt:lpstr>tab_g1</vt:lpstr>
      <vt:lpstr>tab_g2</vt:lpstr>
      <vt:lpstr>fig_g1</vt:lpstr>
      <vt:lpstr>fig_g2</vt:lpstr>
      <vt:lpstr>tab_g3</vt:lpstr>
      <vt:lpstr>fig_g3</vt:lpstr>
      <vt:lpstr>tab_g4</vt:lpstr>
      <vt:lpstr>fig_g4</vt:lpstr>
      <vt:lpstr>fig_g5</vt:lpstr>
      <vt:lpstr>fig_g6</vt:lpstr>
      <vt:lpstr>fig_g7</vt:lpstr>
      <vt:lpstr>fig_g8</vt:lpstr>
      <vt:lpstr>fig_g9</vt:lpstr>
      <vt:lpstr>tab_g5</vt:lpstr>
      <vt:lpstr>fig_g10</vt:lpstr>
      <vt:lpstr>fig_g11</vt:lpstr>
      <vt:lpstr>fig_g12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NANNI2021</cp:lastModifiedBy>
  <cp:lastPrinted>2020-12-29T16:57:42Z</cp:lastPrinted>
  <dcterms:created xsi:type="dcterms:W3CDTF">2020-12-28T13:34:56Z</dcterms:created>
  <dcterms:modified xsi:type="dcterms:W3CDTF">2026-05-07T09:40:44Z</dcterms:modified>
</cp:coreProperties>
</file>